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<sst xmlns="http://schemas.openxmlformats.org/spreadsheetml/2006/main" count="4313" uniqueCount="1004">
  <si>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</si>
  <si>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</si>
  <si>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</si>
  <si>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</si>
  <si>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</si>
  <si>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</si>
  <si>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</si>
  <si>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</si>
  <si>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</si>
  <si>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</si>
  <si>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</si>
  <si>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</si>
  <si>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</si>
  <si>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</si>
  <si>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</si>
  <si>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</si>
  <si>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</si>
  <si>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</si>
  <si>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</si>
  <si>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</si>
  <si>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</si>
  <si>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</si>
  <si>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</si>
  <si>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</si>
  <si>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</si>
  <si>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</si>
  <si>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</si>
  <si>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</si>
  <si>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</si>
  <si>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</si>
  <si>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</si>
  <si>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</si>
  <si>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</si>
  <si>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</si>
  <si>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</si>
  <si>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</si>
  <si>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</si>
  <si>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</si>
  <si>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</si>
  <si>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</si>
  <si>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</si>
  <si>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</si>
  <si>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</si>
  <si>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</si>
  <si>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</si>
  <si>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</si>
  <si>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</si>
  <si>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</si>
  <si>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</si>
  <si>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</si>
  <si>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</si>
  <si>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</si>
  <si>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</si>
  <si>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</si>
  <si>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</si>
  <si>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</si>
  <si>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</si>
  <si>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</si>
  <si>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</si>
  <si>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</si>
  <si>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</si>
  <si>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</si>
  <si>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</si>
  <si>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</si>
  <si>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</si>
  <si>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</si>
  <si>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</si>
  <si>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</si>
  <si>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</si>
  <si>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</si>
  <si>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</si>
  <si>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</si>
  <si>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</si>
  <si>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</si>
  <si>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</si>
  <si>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</si>
  <si>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</si>
  <si>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</si>
  <si>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</si>
  <si>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</si>
  <si>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</si>
  <si>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</si>
  <si>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</si>
  <si>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</si>
  <si>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</si>
  <si>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</si>
  <si>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</si>
  <si>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</si>
  <si>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</si>
  <si>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</si>
  <si>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</si>
  <si>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</si>
  <si>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</si>
  <si>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</si>
  <si>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</si>
  <si>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</si>
  <si>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</si>
  <si>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</si>
  <si>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</si>
  <si>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</si>
  <si>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</si>
  <si>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</si>
  <si>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</si>
  <si>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</si>
  <si>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</si>
  <si>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</si>
  <si>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</si>
  <si>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</si>
  <si>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</si>
  <si>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</si>
  <si>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</si>
  <si>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</si>
  <si>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</si>
  <si>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</si>
  <si>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</si>
  <si>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</si>
  <si>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</si>
  <si>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</si>
  <si>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</si>
  <si>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</si>
  <si>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</si>
  <si>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</si>
  <si>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</si>
  <si>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</si>
  <si>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</si>
  <si>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</si>
  <si>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</si>
  <si>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</si>
  <si>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</si>
  <si>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</si>
  <si>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</si>
  <si>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</si>
  <si>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</si>
  <si>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</si>
  <si>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</si>
  <si>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</si>
  <si>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</si>
  <si>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</si>
  <si>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</si>
  <si>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</si>
  <si>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</si>
  <si>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</si>
  <si>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</si>
  <si>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</si>
  <si>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</si>
  <si>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</si>
  <si>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</si>
  <si>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</si>
  <si>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</si>
  <si>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</si>
  <si>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</si>
  <si>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</si>
  <si>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</si>
  <si>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</si>
  <si>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</si>
  <si>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</si>
  <si>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</si>
  <si>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</si>
  <si>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</si>
  <si>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</si>
  <si>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</si>
  <si>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</si>
  <si>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</si>
  <si>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</si>
  <si>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</si>
  <si>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</si>
  <si>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</si>
  <si>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</si>
  <si>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</si>
  <si>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</si>
  <si>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</si>
  <si>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</si>
  <si>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</si>
  <si>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</si>
  <si>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</si>
  <si>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</si>
  <si>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</si>
  <si>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</si>
  <si>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</si>
  <si>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</si>
  <si>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</si>
  <si>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</si>
  <si>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</si>
  <si>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</si>
  <si>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</si>
  <si>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</si>
  <si>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</si>
  <si>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</si>
  <si>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</si>
  <si>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</si>
  <si>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</si>
  <si>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</si>
  <si>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</si>
  <si>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</si>
  <si>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</si>
  <si>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</si>
  <si>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</si>
  <si>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</si>
  <si>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</si>
  <si>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</si>
  <si>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</si>
  <si>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</si>
  <si>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</si>
  <si>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</si>
  <si>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</si>
  <si>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</si>
  <si>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</si>
  <si>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</si>
  <si>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</si>
  <si>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</si>
  <si>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</si>
  <si>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</si>
  <si>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</si>
  <si>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</si>
  <si>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</si>
  <si>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</si>
  <si>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</si>
  <si>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</si>
  <si>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</si>
  <si>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</si>
  <si>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</si>
  <si>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</si>
  <si>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</si>
  <si>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</si>
  <si>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</si>
  <si>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</si>
  <si>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</si>
  <si>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</si>
  <si>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</si>
  <si>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</si>
  <si>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</si>
  <si>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</si>
  <si>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</si>
  <si>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</si>
  <si>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</si>
  <si>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</si>
  <si>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</si>
  <si>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</si>
  <si>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</si>
  <si>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</si>
  <si>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</si>
  <si>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</si>
  <si>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</si>
  <si>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</si>
  <si>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</si>
  <si>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</si>
  <si>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</si>
  <si>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</si>
  <si>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</si>
  <si>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</si>
  <si>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</si>
  <si>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</si>
  <si>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</si>
  <si>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</si>
  <si>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</si>
  <si>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</si>
  <si>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</si>
  <si>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</si>
  <si>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</si>
  <si>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</si>
  <si>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</si>
  <si>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</si>
  <si>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</si>
  <si>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</si>
  <si>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</si>
  <si>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</si>
  <si>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</si>
  <si>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</si>
  <si>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</si>
  <si>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</si>
  <si>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</si>
  <si>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</si>
  <si>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</si>
  <si>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</si>
  <si>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</si>
  <si>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</si>
  <si>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</si>
  <si>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</si>
  <si>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</si>
  <si>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</si>
  <si>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</si>
  <si>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</si>
  <si>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</si>
  <si>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</si>
  <si>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</si>
  <si>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</si>
  <si>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</si>
  <si>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</si>
  <si>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</si>
  <si>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</si>
  <si>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</si>
  <si>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</si>
  <si>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</si>
  <si>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</si>
  <si>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</si>
  <si>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</si>
  <si>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</si>
  <si>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</si>
  <si>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</si>
  <si>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</si>
  <si>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</si>
  <si>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</si>
  <si>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</si>
  <si>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</si>
  <si>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</si>
  <si>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</si>
  <si>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</si>
  <si>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</si>
  <si>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</si>
  <si>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</si>
  <si>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</si>
  <si>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</si>
  <si>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</si>
  <si>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</si>
  <si>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</si>
  <si>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</si>
  <si>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</si>
  <si>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</si>
  <si>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</si>
  <si>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</si>
  <si>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</si>
  <si>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</si>
  <si>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</si>
  <si>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</si>
  <si>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</si>
  <si>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</si>
  <si>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</si>
  <si>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</si>
  <si>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</si>
  <si>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</si>
  <si>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</si>
  <si>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</si>
  <si>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</si>
  <si>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</si>
  <si>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</si>
  <si>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</si>
  <si>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</si>
  <si>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</si>
  <si>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</si>
  <si>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</si>
  <si>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</si>
  <si>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</si>
  <si>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</si>
  <si>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</si>
  <si>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</si>
  <si>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</si>
  <si>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</si>
  <si>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</si>
  <si>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</si>
  <si>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</si>
  <si>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</si>
  <si>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</si>
  <si>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</si>
  <si>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</si>
  <si>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</si>
  <si>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</si>
  <si>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</si>
  <si>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</si>
  <si>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</si>
  <si>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</si>
  <si>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</si>
  <si>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</si>
  <si>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</si>
  <si>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</si>
  <si>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</si>
  <si>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</si>
  <si>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</si>
  <si>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</si>
  <si>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</si>
  <si>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</si>
  <si>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</si>
  <si>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</si>
  <si>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</si>
  <si>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</si>
  <si>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</si>
  <si>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</si>
  <si>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</si>
  <si>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</si>
  <si>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</si>
  <si>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</si>
  <si>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</si>
  <si>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</si>
  <si>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</si>
  <si>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</si>
  <si>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</si>
  <si>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</si>
  <si>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</si>
  <si>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</si>
  <si>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</si>
  <si>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</si>
  <si>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</si>
  <si>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</si>
  <si>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</si>
  <si>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</si>
  <si>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</si>
  <si>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</si>
  <si>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</si>
  <si>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</si>
  <si>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</si>
  <si>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</si>
  <si>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</si>
  <si>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</si>
  <si>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</si>
  <si>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</si>
  <si>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</si>
  <si>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</si>
  <si>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</si>
  <si>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</si>
  <si>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</si>
  <si>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</si>
  <si>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</si>
  <si>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</si>
  <si>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</si>
  <si>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</si>
  <si>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</si>
  <si>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</si>
  <si>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</si>
  <si>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</si>
  <si>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</si>
  <si>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</si>
  <si>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</si>
  <si>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</si>
  <si>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</si>
  <si>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</si>
  <si>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</si>
  <si>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</si>
  <si>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</si>
  <si>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</si>
  <si>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</si>
  <si>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</si>
  <si>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</si>
  <si>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</si>
  <si>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</si>
  <si>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</si>
  <si>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</si>
  <si>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</si>
  <si>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</si>
  <si>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</si>
  <si>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</si>
  <si>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</si>
  <si>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</si>
  <si>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</si>
  <si>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</si>
  <si>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</si>
  <si>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</si>
  <si>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</si>
  <si>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</si>
  <si>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</si>
  <si>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</si>
  <si>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</si>
  <si>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</si>
  <si>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</si>
  <si>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</si>
  <si>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</si>
  <si>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</si>
  <si>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</si>
  <si>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</si>
  <si>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</si>
  <si>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</si>
  <si>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</si>
  <si>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</si>
  <si>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</si>
  <si>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</si>
  <si>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</si>
  <si>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</si>
  <si>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</si>
  <si>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</si>
  <si>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</si>
  <si>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</si>
  <si>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</si>
  <si>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</si>
  <si>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</si>
  <si>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</si>
  <si>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</si>
  <si>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</si>
  <si>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</si>
  <si>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</si>
  <si>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</si>
  <si>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</si>
  <si>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</si>
  <si>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</si>
  <si>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</si>
  <si>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</si>
  <si>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</si>
  <si>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</si>
  <si>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</si>
  <si>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</si>
  <si>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</si>
  <si>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</si>
  <si>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</si>
  <si>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</si>
  <si>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</si>
  <si>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</si>
  <si>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</si>
  <si>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</si>
  <si>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</si>
  <si>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</si>
  <si>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</si>
  <si>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</si>
  <si>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</si>
  <si>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</si>
  <si>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</si>
  <si>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</si>
  <si>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</si>
  <si>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</si>
  <si>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</si>
  <si>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</si>
  <si>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</si>
  <si>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</si>
  <si>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</si>
  <si>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</si>
  <si>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</si>
  <si>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</si>
  <si>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</si>
  <si>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</si>
  <si>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</si>
  <si>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</si>
  <si>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</si>
  <si>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</si>
  <si>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</si>
  <si>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</si>
  <si>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</si>
  <si>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</si>
  <si>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</si>
  <si>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</si>
  <si>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</si>
  <si>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</si>
  <si>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</si>
  <si>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</si>
  <si>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</si>
  <si>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</si>
  <si>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</si>
  <si>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</si>
  <si>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</si>
  <si>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</si>
  <si>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</si>
  <si>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</si>
  <si>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</si>
  <si>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</si>
  <si>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</si>
  <si>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</si>
  <si>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</si>
  <si>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</si>
  <si>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</si>
  <si>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</si>
  <si>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</si>
  <si>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</si>
  <si>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</si>
  <si>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</si>
  <si>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</si>
  <si>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</si>
  <si>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</si>
  <si>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</si>
  <si>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</si>
  <si>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</si>
  <si>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</si>
  <si>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</si>
  <si>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</si>
  <si>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</si>
  <si>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</si>
  <si>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</si>
  <si>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</si>
  <si>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</si>
  <si>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</si>
  <si>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</si>
  <si>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</si>
  <si>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</si>
  <si>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</si>
  <si>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</si>
  <si>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</si>
  <si>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</si>
  <si>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</si>
  <si>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</si>
  <si>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</si>
  <si>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</si>
  <si>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</si>
  <si>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</si>
  <si>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</si>
  <si>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</si>
  <si>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</si>
  <si>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</si>
  <si>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</si>
  <si>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</si>
  <si>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</si>
  <si>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</si>
  <si>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</si>
  <si>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</si>
  <si>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</si>
  <si>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</si>
  <si>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</si>
  <si>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</si>
  <si>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</si>
  <si>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</si>
  <si>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</si>
  <si>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</si>
  <si>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</si>
  <si>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</si>
  <si>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</si>
  <si>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</si>
  <si>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</si>
  <si>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</si>
  <si>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</si>
  <si>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</si>
  <si>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</si>
  <si>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</si>
  <si>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</si>
  <si>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</si>
  <si>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</si>
  <si>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</si>
  <si>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</si>
  <si>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</si>
  <si>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</si>
  <si>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</si>
  <si>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</si>
  <si>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</si>
  <si>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</si>
  <si>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</si>
  <si>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</si>
  <si>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</si>
  <si>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</si>
  <si>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</si>
  <si>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</si>
  <si>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</si>
  <si>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</si>
  <si>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</si>
  <si>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</si>
  <si>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</si>
  <si>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</si>
  <si>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</si>
  <si>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</si>
  <si>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</si>
  <si>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</si>
  <si>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</si>
  <si>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</si>
  <si>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</si>
  <si>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</si>
  <si>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</si>
  <si>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</si>
  <si>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</si>
  <si>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</si>
  <si>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</si>
  <si>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</si>
  <si>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</si>
  <si>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</si>
  <si>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</si>
  <si>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</si>
  <si>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</si>
  <si>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</si>
  <si>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</si>
  <si>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</si>
  <si>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</si>
  <si>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</si>
  <si>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</si>
  <si>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</si>
  <si>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</si>
  <si>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</si>
  <si>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</si>
  <si>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</si>
  <si>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</si>
  <si>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</si>
  <si>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</si>
  <si>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</si>
  <si>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</si>
  <si>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</si>
  <si>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</si>
  <si>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</si>
  <si>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</si>
  <si>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</si>
  <si>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</si>
  <si>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</si>
  <si>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</si>
  <si>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</si>
  <si>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</si>
  <si>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</si>
  <si>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</si>
  <si>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</si>
  <si>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</si>
  <si>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</si>
  <si>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</si>
  <si>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</si>
  <si>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</si>
  <si>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</si>
  <si>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</si>
  <si>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</si>
  <si>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</si>
  <si>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</si>
  <si>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</si>
  <si>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</si>
  <si>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</si>
  <si>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</si>
  <si>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</si>
  <si>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</si>
  <si>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</si>
  <si>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</si>
  <si>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</si>
  <si>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</si>
  <si>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</si>
  <si>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</si>
  <si>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</si>
  <si>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</si>
  <si>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</si>
  <si>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</si>
  <si>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</si>
  <si>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</si>
  <si>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</si>
  <si>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</si>
  <si>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</si>
  <si>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</si>
  <si>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</si>
  <si>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</si>
  <si>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</si>
  <si>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</si>
  <si>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</si>
  <si>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</si>
  <si>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</si>
  <si>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</si>
  <si>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</si>
  <si>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</si>
  <si>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</si>
  <si>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</si>
  <si>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</si>
  <si>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</si>
  <si>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</si>
  <si>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</si>
  <si>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</si>
  <si>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</si>
  <si>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</si>
  <si>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</si>
  <si>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</si>
  <si>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</si>
  <si>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</si>
  <si>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</si>
  <si>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</si>
  <si>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</si>
  <si>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</si>
  <si>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</si>
  <si>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</si>
  <si>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</si>
  <si>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</si>
  <si>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</si>
  <si>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</si>
  <si>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</si>
  <si>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</si>
  <si>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</si>
  <si>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</si>
  <si>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</si>
  <si>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</si>
  <si>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</si>
  <si>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</si>
  <si>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</si>
  <si>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</si>
  <si>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</si>
  <si>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</si>
  <si>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</si>
  <si>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</si>
  <si>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</si>
  <si>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</si>
  <si>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</si>
  <si>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</si>
  <si>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</si>
  <si>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</si>
  <si>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</si>
  <si>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</si>
  <si>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</si>
  <si>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</si>
  <si>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</si>
  <si>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</si>
  <si>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</si>
  <si>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</si>
  <si>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</si>
  <si>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</si>
  <si>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</si>
  <si>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</si>
  <si>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</si>
  <si>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</si>
  <si>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</si>
  <si>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</si>
  <si>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</si>
  <si>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</si>
  <si>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</si>
  <si>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</si>
  <si>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</si>
  <si>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</si>
  <si>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</si>
  <si>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</si>
  <si>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</si>
  <si>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</si>
  <si>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</si>
  <si>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</si>
  <si>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</si>
  <si>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</si>
  <si>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</si>
  <si>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</si>
  <si>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</si>
  <si>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</si>
  <si>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</si>
  <si>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</si>
  <si>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</si>
  <si>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</si>
  <si>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</si>
  <si>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</si>
  <si>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</si>
  <si>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</si>
  <si>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</si>
  <si>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</si>
  <si>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</si>
  <si>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</si>
  <si>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</si>
  <si>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</si>
  <si>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</si>
  <si>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</si>
  <si>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</si>
  <si>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</si>
  <si>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</si>
  <si>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</si>
  <si>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</si>
  <si>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</si>
  <si>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</si>
  <si>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</si>
  <si>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</si>
  <si>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</si>
  <si>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</si>
  <si>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</si>
  <si>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</si>
  <si>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</si>
  <si>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</si>
  <si>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</si>
  <si>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</si>
  <si>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</si>
  <si>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</si>
  <si>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</si>
  <si>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</si>
  <si>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</si>
  <si>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</si>
  <si>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</si>
  <si>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</si>
  <si>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</si>
  <si>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</si>
  <si>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</si>
  <si>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</si>
  <si>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</si>
  <si>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</si>
  <si>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</si>
  <si>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</si>
  <si>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</si>
  <si>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</si>
  <si>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</si>
  <si>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</si>
  <si>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</si>
  <si>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</si>
  <si>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</si>
  <si>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</si>
  <si>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</si>
  <si>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</si>
  <si>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</si>
  <si>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</si>
  <si>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</si>
  <si>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</si>
  <si>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</si>
  <si>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</si>
  <si>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</si>
  <si>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</si>
  <si>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</si>
  <si>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</si>
  <si>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</si>
  <si>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</si>
  <si>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</si>
  <si>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</si>
  <si>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</si>
  <si>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</si>
  <si>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</si>
  <si>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</si>
  <si>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</si>
  <si>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</si>
  <si>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</si>
  <si>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</si>
  <si>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</si>
  <si>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</si>
  <si>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</si>
  <si>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</si>
  <si>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</si>
  <si>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</si>
  <si>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</si>
  <si>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</si>
  <si>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</si>
  <si>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</si>
  <si>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</si>
  <si>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</si>
  <si>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</si>
  <si>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</si>
  <si>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</si>
  <si>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</si>
  <si>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</si>
  <si>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</si>
  <si>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</si>
  <si>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</si>
  <si>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</si>
  <si>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</si>
  <si>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</si>
  <si>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</si>
  <si>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</si>
  <si>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</si>
  <si>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</si>
  <si>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</si>
  <si>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</si>
  <si>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</si>
  <si>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</si>
  <si>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</si>
  <si>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</si>
  <si>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</si>
  <si>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</si>
  <si>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</si>
  <si>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</si>
  <si>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</si>
  <si>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</si>
  <si>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</si>
  <si>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</si>
  <si>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</si>
  <si>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</si>
  <si>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</si>
  <si>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</si>
  <si>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</si>
  <si>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</si>
  <si>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</si>
  <si>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</si>
  <si>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</si>
  <si>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</si>
  <si>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</si>
  <si>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</si>
  <si>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</si>
  <si>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</si>
  <si>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</si>
  <si>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</si>
  <si>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</si>
  <si>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</si>
  <si>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</si>
  <si>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</si>
  <si>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</si>
  <si>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</si>
  <si>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</si>
  <si>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</si>
  <si>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</si>
  <si>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</si>
  <si>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</si>
  <si>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</si>
  <si>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</si>
  <si>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</si>
  <si>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</si>
  <si>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</si>
  <si>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</si>
  <si>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</si>
  <si>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</si>
  <si>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</si>
  <si>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</si>
  <si>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</si>
  <si>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</si>
  <si>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</si>
  <si>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</si>
  <si>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</si>
  <si>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</si>
  <si>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</si>
  <si>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</si>
  <si>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</si>
  <si>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</si>
  <si>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</si>
  <si>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</si>
  <si>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</si>
  <si>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</si>
  <si>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</si>
  <si>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</si>
  <si>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</si>
  <si>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</si>
  <si>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</si>
  <si>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</si>
  <si>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</si>
  <si>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</si>
  <si>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</si>
  <si>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</si>
  <si>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</si>
  <si>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</si>
  <si>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</si>
  <si>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</si>
  <si>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</si>
  <si>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</si>
  <si>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</si>
  <si>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</si>
  <si>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</si>
  <si>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</si>
  <si>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</si>
  <si>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</si>
  <si>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</si>
  <si>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</si>
  <si>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</si>
  <si>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</si>
  <si>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</si>
  <si>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</si>
  <si>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</si>
  <si>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</si>
  <si>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</si>
  <si>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</si>
  <si>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</si>
  <si>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</si>
  <si>
    <t>1.Мобил Експрес ООД</t>
  </si>
  <si>
    <t>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</si>
</sst>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44926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44956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44562</v>
      </c>
    </row>
    <row r="10" spans="1:2" ht="15.75">
      <c r="A10" s="7" t="s">
        <v>7</v>
      </c>
      <c r="B10" s="563">
        <v>44926</v>
      </c>
    </row>
    <row r="11" spans="1:2" ht="15.75">
      <c r="A11" s="7" t="s">
        <v>8</v>
      </c>
      <c r="B11" s="563">
        <v>44956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01.01.2022 г. до 31.12.2022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13227</v>
      </c>
      <c r="D6" s="658">
        <f aca="true" t="shared" si="0" ref="D6:D15">C6-E6</f>
        <v>0</v>
      </c>
      <c r="E6" s="657">
        <f>'1-Баланс'!G95</f>
        <v>13227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10872</v>
      </c>
      <c r="D7" s="658">
        <f t="shared" si="0"/>
        <v>10572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98</v>
      </c>
      <c r="D8" s="658">
        <f t="shared" si="0"/>
        <v>0</v>
      </c>
      <c r="E8" s="657">
        <f>ABS('2-Отчет за доходите'!C44)-ABS('2-Отчет за доходите'!G44)</f>
        <v>98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279</v>
      </c>
      <c r="D9" s="658">
        <f t="shared" si="0"/>
        <v>0</v>
      </c>
      <c r="E9" s="657">
        <f>'3-Отчет за паричния поток'!C45</f>
        <v>279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321</v>
      </c>
      <c r="D10" s="658">
        <f t="shared" si="0"/>
        <v>0</v>
      </c>
      <c r="E10" s="657">
        <f>'3-Отчет за паричния поток'!C46</f>
        <v>321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10872</v>
      </c>
      <c r="D11" s="658">
        <f t="shared" si="0"/>
        <v>0</v>
      </c>
      <c r="E11" s="657">
        <f>'4-Отчет за собствения капитал'!L34</f>
        <v>10872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2</v>
      </c>
      <c r="D15" s="658">
        <f t="shared" si="0"/>
        <v>0</v>
      </c>
      <c r="E15" s="657">
        <f>'Справка 5'!C148+'Справка 5'!C78</f>
        <v>2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0.026724843196073083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0.009013980868285504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0.041613588110403395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0.007409087472593937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1.0274586718968899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2.6634335596508243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1.4277400581959263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0.3113482056256062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0.3113482056256062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0.3129373613244581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0.2772359567551221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0.10856018366677599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0.21661147902869757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0.17804490814243595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124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0.011405445180279618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0.12380692664303246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5.187224669603524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44926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44926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2835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44926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1315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44926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44926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15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44926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1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44926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44926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0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44926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10093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44926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44926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44926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44926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44926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44926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64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44926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64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44926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44926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44926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44926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2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44926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44926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44926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44926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2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44926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44926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44926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44926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44926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44926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44926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2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44926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44926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44926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44926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44926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44926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44926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44926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10481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44926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953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44926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44926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44926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286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44926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44926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44926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1239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44926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44926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824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44926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151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44926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44926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27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44926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85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44926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44926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64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44926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1151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44926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44926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44926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44926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44926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44926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44926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44926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16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44926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305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44926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44926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44926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321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44926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35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44926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2746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44926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13227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44926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44926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44926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44926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44926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44926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44926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44926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44926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44926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862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44926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44926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23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44926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44926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10386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44926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88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44926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88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44926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44926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44926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98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44926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0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44926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186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44926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10872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44926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44926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44926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329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44926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44926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44926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44926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36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44926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365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44926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87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44926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44926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382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44926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490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44926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1324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44926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574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44926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44926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341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44926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44926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44926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235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44926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0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44926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75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44926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30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44926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1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44926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48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44926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44926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963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44926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44926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44926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63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44926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1031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44926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13227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44926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1063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44926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682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44926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330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44926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1029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44926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179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44926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44926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25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44926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215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44926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44926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44926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3523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44926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26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44926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44926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11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44926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9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44926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46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44926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3569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44926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98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44926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44926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44926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3569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44926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98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44926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44926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44926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44926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44926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98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44926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44926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98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44926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3667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44926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3219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44926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44926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23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44926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425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44926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3667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44926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44926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44926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44926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44926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44926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44926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44926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44926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3667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44926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0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44926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44926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44926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3667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44926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0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44926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0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44926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44926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0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44926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3667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44926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3681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44926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-2782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44926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44926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-1209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44926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341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44926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0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44926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44926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44926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-11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44926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48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44926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68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44926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-18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44926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44926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44926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44926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44926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44926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44926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44926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44926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0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44926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-18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44926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44926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44926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120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44926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-96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44926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44926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-24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44926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44926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-8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44926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-8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44926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42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44926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279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44926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321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44926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44926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44926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44926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44926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44926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44926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44926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44926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44926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44926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44926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44926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44926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44926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44926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44926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44926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44926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44926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44926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44926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44926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44926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44926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44926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44926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44926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44926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44926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44926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44926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44926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44926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44926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44926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44926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44926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44926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44926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44926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44926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44926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44926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44926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44926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44926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44926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44926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44926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44926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44926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44926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44926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44926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44926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44926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44926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44926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44926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44926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44926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44926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44926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44926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44926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44926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44926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44926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44926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44926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44926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44926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44926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44926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44926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44926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44926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44926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44926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44926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44926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44926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44926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44926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44926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44926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44926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44926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44926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44926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44926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44926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44926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44926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44926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44926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44926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44926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44926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44926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44926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44926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44926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44926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44926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44926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44926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21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44926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23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44926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44926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44926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23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44926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44926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44926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44926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44926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44926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44926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44926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44926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44926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44926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44926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44926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44926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44926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44926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44926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44926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44926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44926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44926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44926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44926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441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44926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44926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44926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44926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441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44926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98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44926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44926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44926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44926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44926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44926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44926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44926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44926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44926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44926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44926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44926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539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44926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44926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44926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539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44926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-353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44926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44926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44926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44926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-353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44926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44926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44926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44926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44926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44926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44926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44926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44926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44926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44926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44926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44926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44926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-353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44926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44926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44926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-353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44926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44926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44926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44926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44926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44926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44926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44926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44926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44926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44926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44926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44926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44926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44926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44926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44926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44926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44926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44926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44926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44926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44926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10753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44926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44926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44926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44926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10753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44926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98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44926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44926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44926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44926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44926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44926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44926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44926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44926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44926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44926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44926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21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44926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10872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44926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44926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44926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10872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44926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44926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44926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44926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44926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44926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44926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44926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44926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44926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44926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44926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44926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44926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44926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44926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44926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44926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44926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44926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44926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44926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44926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44926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44926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3863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44926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44926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44926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44926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44926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44926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14112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44926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44926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44926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44926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44926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44926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44926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44926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2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44926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44926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44926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44926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2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44926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44926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44926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44926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44926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44926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44926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324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44926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44926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14772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44926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44926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0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44926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2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44926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44926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44926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44926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0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44926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0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44926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2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44926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44926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44926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44926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44926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44926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44926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44926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44926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44926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44926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44926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44926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44926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44926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44926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44926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44926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44926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44926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44926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2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44926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44926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44926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44926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44926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44926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44926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0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44926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44926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0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44926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44926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44926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44926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44926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44926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44926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44926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44926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44926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44926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44926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44926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44926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44926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44926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44926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44926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44926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44926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44926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0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44926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44926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4007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44926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3865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44926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44926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44926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44926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44926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0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44926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14114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44926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44926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44926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44926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44926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44926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295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44926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336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44926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2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44926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44926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44926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44926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2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44926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44926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44926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44926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44926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44926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44926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324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44926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44926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14774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44926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44926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44926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44926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44926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44926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44926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44926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44926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44926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44926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44926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44926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44926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44926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44926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44926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44926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44926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44926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44926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44926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44926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44926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44926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44926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44926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44926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44926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44926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44926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44926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44926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44926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44926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44926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44926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44926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44926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44926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44926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44926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44926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44926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44926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44926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44926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44926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44926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44926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44926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44926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44926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44926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44926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44926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44926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44926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44926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44926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44926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44926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4007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44926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3865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44926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44926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44926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44926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44926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0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44926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14114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44926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44926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44926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44926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44926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44926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295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44926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336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44926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2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44926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44926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44926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44926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2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44926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44926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44926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44926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44926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44926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44926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324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44926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44926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14774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44926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44926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1109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44926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2363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44926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44926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181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44926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107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44926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44926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44926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3760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44926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44926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44926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44926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44926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44926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163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44926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204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44926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44926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44926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44926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44926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44926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44926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44926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44926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44926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44926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44926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44926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44926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3964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44926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44926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63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44926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187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44926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44926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3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44926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8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44926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44926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0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44926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261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44926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44926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44926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44926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44926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44926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68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44926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68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44926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44926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44926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44926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44926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44926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44926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44926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44926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44926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44926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44926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44926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44926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329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44926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44926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44926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44926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44926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44926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44926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44926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44926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44926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44926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44926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44926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44926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44926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44926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44926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44926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44926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44926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44926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44926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44926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44926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44926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44926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44926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44926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44926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44926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44926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44926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1172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44926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2550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44926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44926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184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44926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115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44926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44926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0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44926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4021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44926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44926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44926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44926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44926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44926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231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44926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272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44926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44926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44926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44926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44926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44926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44926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44926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44926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44926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44926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44926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44926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44926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4293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44926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44926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44926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44926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44926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44926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44926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44926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44926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44926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44926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44926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44926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44926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44926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44926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44926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44926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44926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44926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44926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44926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44926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44926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44926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44926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44926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44926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44926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44926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44926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44926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44926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44926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44926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44926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44926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44926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44926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44926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44926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44926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44926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44926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44926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44926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44926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44926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44926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44926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44926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44926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44926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44926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44926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44926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44926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44926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44926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44926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44926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44926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1172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44926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2550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44926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44926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184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44926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115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44926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44926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0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44926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4021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44926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44926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44926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44926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44926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44926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231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44926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272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44926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44926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44926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44926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44926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44926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44926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44926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44926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44926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44926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44926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44926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44926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4293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44926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44926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2835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44926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1315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44926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44926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15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44926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1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44926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44926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0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44926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10093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44926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44926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44926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44926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44926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44926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64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44926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64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44926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2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44926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44926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44926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44926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2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44926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44926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44926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44926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44926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44926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44926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324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44926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44926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10481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44926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44926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44926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44926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44926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44926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44926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44926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44926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44926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44926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44926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44926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44926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44926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44926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824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44926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151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44926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44926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27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44926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44926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85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44926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44926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85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44926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44926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44926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64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44926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44926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44926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44926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64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44926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1151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44926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1151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44926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44926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44926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44926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44926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44926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44926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44926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44926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44926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44926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44926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44926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44926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44926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44926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44926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44926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44926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44926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44926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44926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44926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44926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44926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44926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44926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44926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44926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44926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44926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44926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44926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44926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44926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44926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44926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44926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44926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44926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44926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44926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44926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44926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44926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44926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44926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44926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824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44926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151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44926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44926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27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44926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44926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85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44926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44926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85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44926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44926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44926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64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44926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44926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44926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44926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64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44926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1151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44926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1151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44926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44926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44926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44926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44926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329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44926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329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44926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44926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44926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44926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44926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44926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44926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36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44926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44926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365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44926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0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44926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44926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44926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44926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44926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574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44926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517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44926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44926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57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44926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44926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44926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44926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44926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44926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44926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341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44926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44926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235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44926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0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44926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75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44926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1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44926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44926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44926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1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44926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30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44926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48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44926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963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44926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1328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44926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44926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44926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44926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44926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44926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44926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44926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44926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44926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44926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44926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44926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44926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44926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44926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44926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44926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44926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44926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44926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44926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44926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44926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44926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44926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44926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44926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44926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44926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44926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44926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44926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44926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44926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44926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44926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44926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44926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44926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44926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44926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44926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44926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44926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44926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44926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44926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329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44926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329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44926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44926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44926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44926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44926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44926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44926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36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44926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44926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365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44926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0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44926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44926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44926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44926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44926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574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44926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517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44926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44926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57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44926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44926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44926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44926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44926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44926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44926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341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44926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44926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235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44926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0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44926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75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44926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1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44926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44926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44926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1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44926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30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44926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48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44926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963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44926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1328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44926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44926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44926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44926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44926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44926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44926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44926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44926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44926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44926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44926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44926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44926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44926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44926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44926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44926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44926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44926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44926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44926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44926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44926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44926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44926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44926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44926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44926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44926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44926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44926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44926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44926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44926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44926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44926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44926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44926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44926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44926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44926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44926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44926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44926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44926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44926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44926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44926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44926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44926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44926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44926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44926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44926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44926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44926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44926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44926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44926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44926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44926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44926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44926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44926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44926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44926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44926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44926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44926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44926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44926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44926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44926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44926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44926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44926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44926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44926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44926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44926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44926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44926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44926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44926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44926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44926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44926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44926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44926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44926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44926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44926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44926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44926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44926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44926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44926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44926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44926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44926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44926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44926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44926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44926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44926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44926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44926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44926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44926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44926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44926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44926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44926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44926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44926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44926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44926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44926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44926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44926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44926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44926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44926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44926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44926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44926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44926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44926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44926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44926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44926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44926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44926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44926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44926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44926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44926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44926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44926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44926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44926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44926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44926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44926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44926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44926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44926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44926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44926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44926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44926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44926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44926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44926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44926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44926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44926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44926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44926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44926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2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44926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2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44926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44926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44926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44926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44926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44926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44926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44926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44926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44926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44926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44926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44926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44926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44926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44926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44926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44926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44926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44926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44926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44926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44926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44926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44926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44926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44926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44926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44926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2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44926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2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44926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44926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44926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44926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44926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6">
      <selection activeCell="G24" sqref="G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31.12.2022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2835</v>
      </c>
      <c r="D13" s="191">
        <v>2898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1315</v>
      </c>
      <c r="D14" s="191">
        <v>1501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15</v>
      </c>
      <c r="D16" s="191">
        <v>19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>
        <v>1</v>
      </c>
      <c r="D17" s="191">
        <v>9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/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/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10093</v>
      </c>
      <c r="D20" s="581">
        <f>SUM(D12:D19)</f>
        <v>10354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862</v>
      </c>
      <c r="H22" s="597">
        <f>SUM(H23:H25)</f>
        <v>841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23</v>
      </c>
      <c r="H24" s="191">
        <v>2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10386</v>
      </c>
      <c r="H26" s="581">
        <f>H20+H21+H22</f>
        <v>10365</v>
      </c>
      <c r="M26" s="95"/>
    </row>
    <row r="27" spans="1:8" ht="15.75">
      <c r="A27" s="86" t="s">
        <v>98</v>
      </c>
      <c r="B27" s="88" t="s">
        <v>99</v>
      </c>
      <c r="C27" s="192">
        <v>64</v>
      </c>
      <c r="D27" s="191">
        <v>132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64</v>
      </c>
      <c r="D28" s="581">
        <f>SUM(D24:D27)</f>
        <v>132</v>
      </c>
      <c r="E28" s="197" t="s">
        <v>103</v>
      </c>
      <c r="F28" s="90" t="s">
        <v>104</v>
      </c>
      <c r="G28" s="578">
        <f>SUM(G29:G31)</f>
        <v>88</v>
      </c>
      <c r="H28" s="579">
        <f>SUM(H29:H31)</f>
        <v>441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88</v>
      </c>
      <c r="H29" s="191">
        <v>441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v>98</v>
      </c>
      <c r="H32" s="191"/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>
        <v>-353</v>
      </c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186</v>
      </c>
      <c r="H34" s="581">
        <f>H28+H32+H33</f>
        <v>88</v>
      </c>
    </row>
    <row r="35" spans="1:8" ht="15.75">
      <c r="A35" s="86" t="s">
        <v>125</v>
      </c>
      <c r="B35" s="91" t="s">
        <v>126</v>
      </c>
      <c r="C35" s="578">
        <f>SUM(C36:C39)</f>
        <v>2</v>
      </c>
      <c r="D35" s="579">
        <f>SUM(D36:D39)</f>
        <v>2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10872</v>
      </c>
      <c r="H37" s="583">
        <f>H26+H18+H34</f>
        <v>10753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>
        <v>2</v>
      </c>
      <c r="D39" s="191">
        <v>2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329</v>
      </c>
      <c r="H45" s="191">
        <v>62</v>
      </c>
    </row>
    <row r="46" spans="1:13" ht="15.75">
      <c r="A46" s="464" t="s">
        <v>157</v>
      </c>
      <c r="B46" s="93" t="s">
        <v>158</v>
      </c>
      <c r="C46" s="580">
        <f>C35+C40+C45</f>
        <v>2</v>
      </c>
      <c r="D46" s="581">
        <f>D35+D40+D45</f>
        <v>2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36</v>
      </c>
      <c r="H49" s="191">
        <v>94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365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87</v>
      </c>
      <c r="H52" s="191">
        <v>103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382</v>
      </c>
      <c r="H54" s="191">
        <v>382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490</v>
      </c>
      <c r="H55" s="191">
        <v>553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10481</v>
      </c>
      <c r="D56" s="585">
        <f>D20+D21+D22+D28+D33+D46+D52+D54+D55</f>
        <v>10810</v>
      </c>
      <c r="E56" s="97" t="s">
        <v>193</v>
      </c>
      <c r="F56" s="96" t="s">
        <v>194</v>
      </c>
      <c r="G56" s="582">
        <f>G50+G52+G53+G54+G55</f>
        <v>1324</v>
      </c>
      <c r="H56" s="583">
        <f>H50+H52+H53+H54+H55</f>
        <v>1194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953</v>
      </c>
      <c r="D59" s="191">
        <v>954</v>
      </c>
      <c r="E59" s="196" t="s">
        <v>200</v>
      </c>
      <c r="F59" s="477" t="s">
        <v>201</v>
      </c>
      <c r="G59" s="192">
        <v>574</v>
      </c>
      <c r="H59" s="191">
        <v>846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341</v>
      </c>
      <c r="H61" s="579">
        <f>SUM(H62:H68)</f>
        <v>460</v>
      </c>
    </row>
    <row r="62" spans="1:13" ht="15.75">
      <c r="A62" s="86" t="s">
        <v>210</v>
      </c>
      <c r="B62" s="91" t="s">
        <v>211</v>
      </c>
      <c r="C62" s="192">
        <v>286</v>
      </c>
      <c r="D62" s="191">
        <v>302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235</v>
      </c>
      <c r="H64" s="191">
        <v>365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1239</v>
      </c>
      <c r="D65" s="581">
        <f>SUM(D59:D64)</f>
        <v>1256</v>
      </c>
      <c r="E65" s="86" t="s">
        <v>223</v>
      </c>
      <c r="F65" s="90" t="s">
        <v>224</v>
      </c>
      <c r="G65" s="192"/>
      <c r="H65" s="191"/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75</v>
      </c>
      <c r="H66" s="191">
        <v>67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30</v>
      </c>
      <c r="H67" s="191">
        <v>26</v>
      </c>
    </row>
    <row r="68" spans="1:8" ht="15.75">
      <c r="A68" s="86" t="s">
        <v>230</v>
      </c>
      <c r="B68" s="88" t="s">
        <v>231</v>
      </c>
      <c r="C68" s="192"/>
      <c r="D68" s="191"/>
      <c r="E68" s="86" t="s">
        <v>232</v>
      </c>
      <c r="F68" s="90" t="s">
        <v>233</v>
      </c>
      <c r="G68" s="192">
        <v>1</v>
      </c>
      <c r="H68" s="191">
        <v>2</v>
      </c>
    </row>
    <row r="69" spans="1:8" ht="15.75">
      <c r="A69" s="86" t="s">
        <v>234</v>
      </c>
      <c r="B69" s="88" t="s">
        <v>235</v>
      </c>
      <c r="C69" s="192">
        <v>824</v>
      </c>
      <c r="D69" s="191">
        <v>892</v>
      </c>
      <c r="E69" s="196" t="s">
        <v>98</v>
      </c>
      <c r="F69" s="90" t="s">
        <v>236</v>
      </c>
      <c r="G69" s="192">
        <v>48</v>
      </c>
      <c r="H69" s="191">
        <v>26</v>
      </c>
    </row>
    <row r="70" spans="1:8" ht="15.75">
      <c r="A70" s="86" t="s">
        <v>237</v>
      </c>
      <c r="B70" s="88" t="s">
        <v>238</v>
      </c>
      <c r="C70" s="192">
        <v>151</v>
      </c>
      <c r="D70" s="191">
        <v>1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1"/>
      <c r="E71" s="465" t="s">
        <v>66</v>
      </c>
      <c r="F71" s="92" t="s">
        <v>243</v>
      </c>
      <c r="G71" s="580">
        <f>G59+G60+G61+G69+G70</f>
        <v>963</v>
      </c>
      <c r="H71" s="581">
        <f>H59+H60+H61+H69+H70</f>
        <v>1332</v>
      </c>
    </row>
    <row r="72" spans="1:8" ht="15.75">
      <c r="A72" s="86" t="s">
        <v>244</v>
      </c>
      <c r="B72" s="88" t="s">
        <v>245</v>
      </c>
      <c r="C72" s="192">
        <v>27</v>
      </c>
      <c r="D72" s="191">
        <v>27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85</v>
      </c>
      <c r="D73" s="191">
        <v>52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64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1151</v>
      </c>
      <c r="D76" s="581">
        <f>SUM(D68:D75)</f>
        <v>986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63</v>
      </c>
      <c r="H77" s="470">
        <v>68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1031</v>
      </c>
      <c r="H79" s="583">
        <f>H71+H73+H75+H77</f>
        <v>1408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16</v>
      </c>
      <c r="D88" s="191">
        <v>29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305</v>
      </c>
      <c r="D89" s="191">
        <v>250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/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321</v>
      </c>
      <c r="D92" s="581">
        <f>SUM(D88:D91)</f>
        <v>279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35</v>
      </c>
      <c r="D93" s="470">
        <v>24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2746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13227</v>
      </c>
      <c r="D95" s="587">
        <f>D94+D56</f>
        <v>13355</v>
      </c>
      <c r="E95" s="224" t="s">
        <v>291</v>
      </c>
      <c r="F95" s="480" t="s">
        <v>292</v>
      </c>
      <c r="G95" s="586">
        <f>G37+G40+G56+G79</f>
        <v>13227</v>
      </c>
      <c r="H95" s="587">
        <f>H37+H40+H56+H79</f>
        <v>13355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44956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9" sqref="C19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31.12.2022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1063</v>
      </c>
      <c r="D12" s="312">
        <v>510</v>
      </c>
      <c r="E12" s="189" t="s">
        <v>303</v>
      </c>
      <c r="F12" s="235" t="s">
        <v>304</v>
      </c>
      <c r="G12" s="311">
        <v>3219</v>
      </c>
      <c r="H12" s="312">
        <v>1491</v>
      </c>
    </row>
    <row r="13" spans="1:8" ht="15.75">
      <c r="A13" s="189" t="s">
        <v>305</v>
      </c>
      <c r="B13" s="185" t="s">
        <v>306</v>
      </c>
      <c r="C13" s="311">
        <v>682</v>
      </c>
      <c r="D13" s="312">
        <v>439</v>
      </c>
      <c r="E13" s="189" t="s">
        <v>307</v>
      </c>
      <c r="F13" s="235" t="s">
        <v>308</v>
      </c>
      <c r="G13" s="311"/>
      <c r="H13" s="312"/>
    </row>
    <row r="14" spans="1:8" ht="15.75">
      <c r="A14" s="189" t="s">
        <v>309</v>
      </c>
      <c r="B14" s="185" t="s">
        <v>310</v>
      </c>
      <c r="C14" s="311">
        <v>330</v>
      </c>
      <c r="D14" s="312">
        <v>369</v>
      </c>
      <c r="E14" s="240" t="s">
        <v>311</v>
      </c>
      <c r="F14" s="235" t="s">
        <v>312</v>
      </c>
      <c r="G14" s="311">
        <v>23</v>
      </c>
      <c r="H14" s="312"/>
    </row>
    <row r="15" spans="1:8" ht="15.75">
      <c r="A15" s="189" t="s">
        <v>313</v>
      </c>
      <c r="B15" s="185" t="s">
        <v>314</v>
      </c>
      <c r="C15" s="311">
        <v>1029</v>
      </c>
      <c r="D15" s="312">
        <v>981</v>
      </c>
      <c r="E15" s="240" t="s">
        <v>98</v>
      </c>
      <c r="F15" s="235" t="s">
        <v>315</v>
      </c>
      <c r="G15" s="311">
        <v>425</v>
      </c>
      <c r="H15" s="312">
        <v>698</v>
      </c>
    </row>
    <row r="16" spans="1:8" ht="15.75">
      <c r="A16" s="189" t="s">
        <v>316</v>
      </c>
      <c r="B16" s="185" t="s">
        <v>317</v>
      </c>
      <c r="C16" s="311">
        <v>179</v>
      </c>
      <c r="D16" s="312">
        <v>176</v>
      </c>
      <c r="E16" s="231" t="s">
        <v>71</v>
      </c>
      <c r="F16" s="259" t="s">
        <v>318</v>
      </c>
      <c r="G16" s="611">
        <f>SUM(G12:G15)</f>
        <v>3667</v>
      </c>
      <c r="H16" s="612">
        <f>SUM(H12:H15)</f>
        <v>2189</v>
      </c>
    </row>
    <row r="17" spans="1:8" ht="31.5">
      <c r="A17" s="189" t="s">
        <v>319</v>
      </c>
      <c r="B17" s="185" t="s">
        <v>320</v>
      </c>
      <c r="C17" s="311"/>
      <c r="D17" s="312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25</v>
      </c>
      <c r="D18" s="312">
        <v>-87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215</v>
      </c>
      <c r="D19" s="312">
        <v>146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3523</v>
      </c>
      <c r="D22" s="612">
        <f>SUM(D12:D18)+D19</f>
        <v>2534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26</v>
      </c>
      <c r="D25" s="312">
        <v>25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2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11</v>
      </c>
      <c r="D27" s="312">
        <v>6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9</v>
      </c>
      <c r="D28" s="312">
        <v>6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46</v>
      </c>
      <c r="D29" s="612">
        <f>SUM(D25:D28)</f>
        <v>37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3569</v>
      </c>
      <c r="D31" s="618">
        <f>D29+D22</f>
        <v>2571</v>
      </c>
      <c r="E31" s="246" t="s">
        <v>357</v>
      </c>
      <c r="F31" s="261" t="s">
        <v>358</v>
      </c>
      <c r="G31" s="248">
        <f>G16+G18+G27</f>
        <v>3667</v>
      </c>
      <c r="H31" s="249">
        <f>H16+H18+H27</f>
        <v>2189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98</v>
      </c>
      <c r="D33" s="239">
        <f>IF((H31-D31)&gt;0,H31-D31,0)</f>
        <v>0</v>
      </c>
      <c r="E33" s="228" t="s">
        <v>361</v>
      </c>
      <c r="F33" s="233" t="s">
        <v>362</v>
      </c>
      <c r="G33" s="611">
        <f>IF((C31-G31)&gt;0,C31-G31,0)</f>
        <v>0</v>
      </c>
      <c r="H33" s="612">
        <f>IF((D31-H31)&gt;0,D31-H31,0)</f>
        <v>382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3569</v>
      </c>
      <c r="D36" s="620">
        <f>D31-D34+D35</f>
        <v>2571</v>
      </c>
      <c r="E36" s="257" t="s">
        <v>373</v>
      </c>
      <c r="F36" s="251" t="s">
        <v>374</v>
      </c>
      <c r="G36" s="262">
        <f>G35-G34+G31</f>
        <v>3667</v>
      </c>
      <c r="H36" s="263">
        <f>H35-H34+H31</f>
        <v>2189</v>
      </c>
    </row>
    <row r="37" spans="1:8" ht="15.75">
      <c r="A37" s="256" t="s">
        <v>375</v>
      </c>
      <c r="B37" s="226" t="s">
        <v>376</v>
      </c>
      <c r="C37" s="617">
        <f>IF((G36-C36)&gt;0,G36-C36,0)</f>
        <v>98</v>
      </c>
      <c r="D37" s="618">
        <f>IF((H36-D36)&gt;0,H36-D36,0)</f>
        <v>0</v>
      </c>
      <c r="E37" s="256" t="s">
        <v>377</v>
      </c>
      <c r="F37" s="261" t="s">
        <v>378</v>
      </c>
      <c r="G37" s="248">
        <f>IF((C36-G36)&gt;0,C36-G36,0)</f>
        <v>0</v>
      </c>
      <c r="H37" s="249">
        <f>IF((D36-H36)&gt;0,D36-H36,0)</f>
        <v>382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98</v>
      </c>
      <c r="D42" s="239">
        <f>+IF((H36-D36-D38)&gt;0,H36-D36-D38,0)</f>
        <v>0</v>
      </c>
      <c r="E42" s="242" t="s">
        <v>389</v>
      </c>
      <c r="F42" s="190" t="s">
        <v>390</v>
      </c>
      <c r="G42" s="236">
        <f>IF(G37&gt;0,IF(C38+G37&lt;0,0,C38+G37),IF(C37-C38&lt;0,C38-C37,0))</f>
        <v>0</v>
      </c>
      <c r="H42" s="239">
        <f>IF(H37&gt;0,IF(D38+H37&lt;0,0,D38+H37),IF(D37-D38&lt;0,D38-D37,0))</f>
        <v>382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98</v>
      </c>
      <c r="D44" s="263">
        <f>IF(H42=0,IF(D42-D43&gt;0,D42-D43+H43,0),IF(H42-H43&lt;0,H43-H42+D42,0))</f>
        <v>0</v>
      </c>
      <c r="E44" s="257" t="s">
        <v>396</v>
      </c>
      <c r="F44" s="264" t="s">
        <v>397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382</v>
      </c>
    </row>
    <row r="45" spans="1:8" ht="16.5" thickBot="1">
      <c r="A45" s="265" t="s">
        <v>398</v>
      </c>
      <c r="B45" s="266" t="s">
        <v>399</v>
      </c>
      <c r="C45" s="613">
        <f>C36+C38+C42</f>
        <v>3667</v>
      </c>
      <c r="D45" s="614">
        <f>D36+D38+D42</f>
        <v>2571</v>
      </c>
      <c r="E45" s="265" t="s">
        <v>400</v>
      </c>
      <c r="F45" s="267" t="s">
        <v>401</v>
      </c>
      <c r="G45" s="613">
        <f>G42+G36</f>
        <v>3667</v>
      </c>
      <c r="H45" s="614">
        <f>H42+H36</f>
        <v>2571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44956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0" sqref="D20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31.12.2022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3681</v>
      </c>
      <c r="D11" s="191">
        <v>1377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-2782</v>
      </c>
      <c r="D12" s="191">
        <v>-1212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1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-1209</v>
      </c>
      <c r="D14" s="191">
        <v>-1184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341</v>
      </c>
      <c r="D15" s="191">
        <v>85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/>
      <c r="D16" s="191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1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1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-11</v>
      </c>
      <c r="D19" s="191">
        <v>-6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48</v>
      </c>
      <c r="D20" s="191">
        <v>470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68</v>
      </c>
      <c r="D21" s="642">
        <f>SUM(D11:D20)</f>
        <v>-470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>
        <v>-18</v>
      </c>
      <c r="D23" s="191">
        <v>-14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1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1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1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1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1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1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1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1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/>
      <c r="D32" s="191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-18</v>
      </c>
      <c r="D33" s="642">
        <f>SUM(D23:D32)</f>
        <v>-14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1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1"/>
      <c r="E36" s="172"/>
      <c r="F36" s="172"/>
    </row>
    <row r="37" spans="1:6" ht="15.75">
      <c r="A37" s="272" t="s">
        <v>455</v>
      </c>
      <c r="B37" s="173" t="s">
        <v>456</v>
      </c>
      <c r="C37" s="192">
        <v>120</v>
      </c>
      <c r="D37" s="191">
        <v>91</v>
      </c>
      <c r="E37" s="172"/>
      <c r="F37" s="172"/>
    </row>
    <row r="38" spans="1:6" ht="15.75">
      <c r="A38" s="272" t="s">
        <v>457</v>
      </c>
      <c r="B38" s="173" t="s">
        <v>458</v>
      </c>
      <c r="C38" s="192">
        <v>-96</v>
      </c>
      <c r="D38" s="191">
        <v>-87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1"/>
      <c r="E39" s="172"/>
      <c r="F39" s="172"/>
    </row>
    <row r="40" spans="1:6" ht="31.5">
      <c r="A40" s="272" t="s">
        <v>461</v>
      </c>
      <c r="B40" s="173" t="s">
        <v>462</v>
      </c>
      <c r="C40" s="192">
        <v>-24</v>
      </c>
      <c r="D40" s="191">
        <v>-24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1"/>
      <c r="E41" s="172"/>
      <c r="F41" s="172"/>
    </row>
    <row r="42" spans="1:8" ht="15.75">
      <c r="A42" s="272" t="s">
        <v>465</v>
      </c>
      <c r="B42" s="173" t="s">
        <v>466</v>
      </c>
      <c r="C42" s="192">
        <v>-8</v>
      </c>
      <c r="D42" s="191"/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-8</v>
      </c>
      <c r="D43" s="644">
        <f>SUM(D35:D42)</f>
        <v>-20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42</v>
      </c>
      <c r="D44" s="302">
        <f>D43+D33+D21</f>
        <v>-504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279</v>
      </c>
      <c r="D45" s="304">
        <v>753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321</v>
      </c>
      <c r="D46" s="306">
        <f>D45+D44</f>
        <v>249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44956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3">
      <selection activeCell="G31" sqref="G31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31.12.2022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</v>
      </c>
      <c r="H13" s="568">
        <v>809</v>
      </c>
      <c r="I13" s="567">
        <f>'1-Баланс'!H29+'1-Баланс'!H32</f>
        <v>441</v>
      </c>
      <c r="J13" s="567">
        <f>'1-Баланс'!H30+'1-Баланс'!H33</f>
        <v>-353</v>
      </c>
      <c r="K13" s="568"/>
      <c r="L13" s="567">
        <f>SUM(C13:K13)</f>
        <v>10753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</v>
      </c>
      <c r="H17" s="636">
        <f t="shared" si="2"/>
        <v>809</v>
      </c>
      <c r="I17" s="636">
        <f t="shared" si="2"/>
        <v>441</v>
      </c>
      <c r="J17" s="636">
        <f t="shared" si="2"/>
        <v>-353</v>
      </c>
      <c r="K17" s="636">
        <f t="shared" si="2"/>
        <v>0</v>
      </c>
      <c r="L17" s="567">
        <f t="shared" si="1"/>
        <v>10753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98</v>
      </c>
      <c r="J18" s="567">
        <f>+'1-Баланс'!G33</f>
        <v>0</v>
      </c>
      <c r="K18" s="568"/>
      <c r="L18" s="567">
        <f t="shared" si="1"/>
        <v>98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>
        <v>21</v>
      </c>
      <c r="H30" s="311"/>
      <c r="I30" s="311"/>
      <c r="J30" s="311"/>
      <c r="K30" s="311"/>
      <c r="L30" s="567">
        <f t="shared" si="1"/>
        <v>21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23</v>
      </c>
      <c r="H31" s="636">
        <f t="shared" si="6"/>
        <v>809</v>
      </c>
      <c r="I31" s="636">
        <f t="shared" si="6"/>
        <v>539</v>
      </c>
      <c r="J31" s="636">
        <f t="shared" si="6"/>
        <v>-353</v>
      </c>
      <c r="K31" s="636">
        <f t="shared" si="6"/>
        <v>0</v>
      </c>
      <c r="L31" s="567">
        <f t="shared" si="1"/>
        <v>10872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23</v>
      </c>
      <c r="H34" s="570">
        <f t="shared" si="7"/>
        <v>809</v>
      </c>
      <c r="I34" s="570">
        <f t="shared" si="7"/>
        <v>539</v>
      </c>
      <c r="J34" s="570">
        <f t="shared" si="7"/>
        <v>-353</v>
      </c>
      <c r="K34" s="570">
        <f t="shared" si="7"/>
        <v>0</v>
      </c>
      <c r="L34" s="634">
        <f t="shared" si="1"/>
        <v>10872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44956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82">
      <selection activeCell="D63" sqref="D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31.12.2022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 t="s">
        <v>1002</v>
      </c>
      <c r="B63" s="663" t="s">
        <v>1003</v>
      </c>
      <c r="C63" s="89">
        <v>2</v>
      </c>
      <c r="D63" s="89">
        <v>0.3</v>
      </c>
      <c r="E63" s="89"/>
      <c r="F63" s="460">
        <f>C63-E63</f>
        <v>2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2</v>
      </c>
      <c r="D78" s="463"/>
      <c r="E78" s="463">
        <f>SUM(E63:E77)</f>
        <v>0</v>
      </c>
      <c r="F78" s="463">
        <f>SUM(F63:F77)</f>
        <v>2</v>
      </c>
    </row>
    <row r="79" spans="1:6" ht="15.75">
      <c r="A79" s="499" t="s">
        <v>563</v>
      </c>
      <c r="B79" s="496" t="s">
        <v>564</v>
      </c>
      <c r="C79" s="463">
        <f>C78+C61+C44+C27</f>
        <v>2</v>
      </c>
      <c r="D79" s="463"/>
      <c r="E79" s="463">
        <f>E78+E61+E44+E27</f>
        <v>0</v>
      </c>
      <c r="F79" s="463">
        <f>F78+F61+F44+F27</f>
        <v>2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44956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C19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31.12.2022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/>
      <c r="F12" s="323"/>
      <c r="G12" s="324">
        <f aca="true" t="shared" si="2" ref="G12:G42">D12+E12-F12</f>
        <v>4007</v>
      </c>
      <c r="H12" s="323"/>
      <c r="I12" s="323"/>
      <c r="J12" s="324">
        <f aca="true" t="shared" si="3" ref="J12:J42">G12+H12-I12</f>
        <v>4007</v>
      </c>
      <c r="K12" s="323">
        <v>1109</v>
      </c>
      <c r="L12" s="323">
        <v>63</v>
      </c>
      <c r="M12" s="323"/>
      <c r="N12" s="324">
        <f aca="true" t="shared" si="4" ref="N12:N42">K12+L12-M12</f>
        <v>1172</v>
      </c>
      <c r="O12" s="323"/>
      <c r="P12" s="323"/>
      <c r="Q12" s="324">
        <f t="shared" si="0"/>
        <v>1172</v>
      </c>
      <c r="R12" s="335">
        <f t="shared" si="1"/>
        <v>2835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3863</v>
      </c>
      <c r="E13" s="323">
        <v>2</v>
      </c>
      <c r="F13" s="323"/>
      <c r="G13" s="324">
        <f t="shared" si="2"/>
        <v>3865</v>
      </c>
      <c r="H13" s="323"/>
      <c r="I13" s="323"/>
      <c r="J13" s="324">
        <f t="shared" si="3"/>
        <v>3865</v>
      </c>
      <c r="K13" s="323">
        <v>2363</v>
      </c>
      <c r="L13" s="323">
        <v>187</v>
      </c>
      <c r="M13" s="323"/>
      <c r="N13" s="324">
        <f t="shared" si="4"/>
        <v>2550</v>
      </c>
      <c r="O13" s="323"/>
      <c r="P13" s="323"/>
      <c r="Q13" s="324">
        <f t="shared" si="0"/>
        <v>2550</v>
      </c>
      <c r="R13" s="335">
        <f t="shared" si="1"/>
        <v>1315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181</v>
      </c>
      <c r="L15" s="323">
        <v>3</v>
      </c>
      <c r="M15" s="323"/>
      <c r="N15" s="324">
        <f t="shared" si="4"/>
        <v>184</v>
      </c>
      <c r="O15" s="323"/>
      <c r="P15" s="323"/>
      <c r="Q15" s="324">
        <f t="shared" si="0"/>
        <v>184</v>
      </c>
      <c r="R15" s="335">
        <f t="shared" si="1"/>
        <v>15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107</v>
      </c>
      <c r="L16" s="323">
        <v>8</v>
      </c>
      <c r="M16" s="323"/>
      <c r="N16" s="324">
        <f t="shared" si="4"/>
        <v>115</v>
      </c>
      <c r="O16" s="323"/>
      <c r="P16" s="323"/>
      <c r="Q16" s="324">
        <f t="shared" si="0"/>
        <v>115</v>
      </c>
      <c r="R16" s="335">
        <f t="shared" si="1"/>
        <v>1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/>
      <c r="F17" s="323"/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/>
      <c r="F18" s="323"/>
      <c r="G18" s="324">
        <f t="shared" si="2"/>
        <v>0</v>
      </c>
      <c r="H18" s="323"/>
      <c r="I18" s="323"/>
      <c r="J18" s="324">
        <f t="shared" si="3"/>
        <v>0</v>
      </c>
      <c r="K18" s="323"/>
      <c r="L18" s="323"/>
      <c r="M18" s="323"/>
      <c r="N18" s="324">
        <f t="shared" si="4"/>
        <v>0</v>
      </c>
      <c r="O18" s="323"/>
      <c r="P18" s="323"/>
      <c r="Q18" s="324">
        <f t="shared" si="0"/>
        <v>0</v>
      </c>
      <c r="R18" s="335">
        <f t="shared" si="1"/>
        <v>0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14112</v>
      </c>
      <c r="E19" s="325">
        <f>SUM(E11:E18)</f>
        <v>2</v>
      </c>
      <c r="F19" s="325">
        <f>SUM(F11:F18)</f>
        <v>0</v>
      </c>
      <c r="G19" s="324">
        <f t="shared" si="2"/>
        <v>14114</v>
      </c>
      <c r="H19" s="325">
        <f>SUM(H11:H18)</f>
        <v>0</v>
      </c>
      <c r="I19" s="325">
        <f>SUM(I11:I18)</f>
        <v>0</v>
      </c>
      <c r="J19" s="324">
        <f t="shared" si="3"/>
        <v>14114</v>
      </c>
      <c r="K19" s="325">
        <f>SUM(K11:K18)</f>
        <v>3760</v>
      </c>
      <c r="L19" s="325">
        <f>SUM(L11:L18)</f>
        <v>261</v>
      </c>
      <c r="M19" s="325">
        <f>SUM(M11:M18)</f>
        <v>0</v>
      </c>
      <c r="N19" s="324">
        <f t="shared" si="4"/>
        <v>4021</v>
      </c>
      <c r="O19" s="325">
        <f>SUM(O11:O18)</f>
        <v>0</v>
      </c>
      <c r="P19" s="325">
        <f>SUM(P11:P18)</f>
        <v>0</v>
      </c>
      <c r="Q19" s="324">
        <f t="shared" si="0"/>
        <v>4021</v>
      </c>
      <c r="R19" s="335">
        <f t="shared" si="1"/>
        <v>10093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/>
      <c r="F27" s="323"/>
      <c r="G27" s="324">
        <f t="shared" si="2"/>
        <v>295</v>
      </c>
      <c r="H27" s="323"/>
      <c r="I27" s="323"/>
      <c r="J27" s="324">
        <f t="shared" si="3"/>
        <v>295</v>
      </c>
      <c r="K27" s="323">
        <v>163</v>
      </c>
      <c r="L27" s="323">
        <v>68</v>
      </c>
      <c r="M27" s="323"/>
      <c r="N27" s="324">
        <f t="shared" si="4"/>
        <v>231</v>
      </c>
      <c r="O27" s="323"/>
      <c r="P27" s="323"/>
      <c r="Q27" s="324">
        <f t="shared" si="0"/>
        <v>231</v>
      </c>
      <c r="R27" s="335">
        <f t="shared" si="1"/>
        <v>64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336</v>
      </c>
      <c r="H28" s="327">
        <f t="shared" si="5"/>
        <v>0</v>
      </c>
      <c r="I28" s="327">
        <f t="shared" si="5"/>
        <v>0</v>
      </c>
      <c r="J28" s="328">
        <f t="shared" si="3"/>
        <v>336</v>
      </c>
      <c r="K28" s="327">
        <f t="shared" si="5"/>
        <v>204</v>
      </c>
      <c r="L28" s="327">
        <f t="shared" si="5"/>
        <v>68</v>
      </c>
      <c r="M28" s="327">
        <f t="shared" si="5"/>
        <v>0</v>
      </c>
      <c r="N28" s="328">
        <f t="shared" si="4"/>
        <v>272</v>
      </c>
      <c r="O28" s="327">
        <f t="shared" si="5"/>
        <v>0</v>
      </c>
      <c r="P28" s="327">
        <f t="shared" si="5"/>
        <v>0</v>
      </c>
      <c r="Q28" s="328">
        <f t="shared" si="0"/>
        <v>272</v>
      </c>
      <c r="R28" s="338">
        <f t="shared" si="1"/>
        <v>64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2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2</v>
      </c>
      <c r="H30" s="330">
        <f t="shared" si="6"/>
        <v>0</v>
      </c>
      <c r="I30" s="330">
        <f t="shared" si="6"/>
        <v>0</v>
      </c>
      <c r="J30" s="331">
        <f t="shared" si="3"/>
        <v>2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2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>
        <v>2</v>
      </c>
      <c r="E34" s="323"/>
      <c r="F34" s="323"/>
      <c r="G34" s="324">
        <f t="shared" si="2"/>
        <v>2</v>
      </c>
      <c r="H34" s="323"/>
      <c r="I34" s="323"/>
      <c r="J34" s="324">
        <f t="shared" si="3"/>
        <v>2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2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324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324</v>
      </c>
      <c r="H41" s="325">
        <f t="shared" si="10"/>
        <v>0</v>
      </c>
      <c r="I41" s="325">
        <f t="shared" si="10"/>
        <v>0</v>
      </c>
      <c r="J41" s="324">
        <f t="shared" si="3"/>
        <v>324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324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14772</v>
      </c>
      <c r="E43" s="344">
        <f>E19+E20+E22+E28+E41+E42</f>
        <v>2</v>
      </c>
      <c r="F43" s="344">
        <f aca="true" t="shared" si="11" ref="F43:R43">F19+F20+F22+F28+F41+F42</f>
        <v>0</v>
      </c>
      <c r="G43" s="344">
        <f t="shared" si="11"/>
        <v>14774</v>
      </c>
      <c r="H43" s="344">
        <f t="shared" si="11"/>
        <v>0</v>
      </c>
      <c r="I43" s="344">
        <f t="shared" si="11"/>
        <v>0</v>
      </c>
      <c r="J43" s="344">
        <f t="shared" si="11"/>
        <v>14774</v>
      </c>
      <c r="K43" s="344">
        <f t="shared" si="11"/>
        <v>3964</v>
      </c>
      <c r="L43" s="344">
        <f t="shared" si="11"/>
        <v>329</v>
      </c>
      <c r="M43" s="344">
        <f t="shared" si="11"/>
        <v>0</v>
      </c>
      <c r="N43" s="344">
        <f t="shared" si="11"/>
        <v>4293</v>
      </c>
      <c r="O43" s="344">
        <f t="shared" si="11"/>
        <v>0</v>
      </c>
      <c r="P43" s="344">
        <f t="shared" si="11"/>
        <v>0</v>
      </c>
      <c r="Q43" s="344">
        <f t="shared" si="11"/>
        <v>4293</v>
      </c>
      <c r="R43" s="345">
        <f t="shared" si="11"/>
        <v>10481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44956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91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31.12.2022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824</v>
      </c>
      <c r="D30" s="361"/>
      <c r="E30" s="362">
        <f t="shared" si="0"/>
        <v>824</v>
      </c>
      <c r="F30" s="128"/>
    </row>
    <row r="31" spans="1:6" ht="15.75">
      <c r="A31" s="363" t="s">
        <v>698</v>
      </c>
      <c r="B31" s="130" t="s">
        <v>699</v>
      </c>
      <c r="C31" s="361">
        <v>151</v>
      </c>
      <c r="D31" s="361"/>
      <c r="E31" s="362">
        <f t="shared" si="0"/>
        <v>151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>
        <v>27</v>
      </c>
      <c r="D33" s="361"/>
      <c r="E33" s="362">
        <f t="shared" si="0"/>
        <v>27</v>
      </c>
      <c r="F33" s="128"/>
    </row>
    <row r="34" spans="1:6" ht="15.75">
      <c r="A34" s="363" t="s">
        <v>704</v>
      </c>
      <c r="B34" s="130" t="s">
        <v>705</v>
      </c>
      <c r="C34" s="361"/>
      <c r="D34" s="361"/>
      <c r="E34" s="362">
        <f t="shared" si="0"/>
        <v>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85</v>
      </c>
      <c r="D35" s="357">
        <f>SUM(D36:D39)</f>
        <v>0</v>
      </c>
      <c r="E35" s="362">
        <f>SUM(E36:E39)</f>
        <v>85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85</v>
      </c>
      <c r="D37" s="361"/>
      <c r="E37" s="362">
        <f t="shared" si="0"/>
        <v>85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64</v>
      </c>
      <c r="D40" s="357">
        <f>SUM(D41:D44)</f>
        <v>0</v>
      </c>
      <c r="E40" s="362">
        <f>SUM(E41:E44)</f>
        <v>64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64</v>
      </c>
      <c r="D44" s="361"/>
      <c r="E44" s="362">
        <f t="shared" si="0"/>
        <v>64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1151</v>
      </c>
      <c r="D45" s="429">
        <f>D26+D30+D31+D33+D32+D34+D35+D40</f>
        <v>0</v>
      </c>
      <c r="E45" s="430">
        <f>E26+E30+E31+E33+E32+E34+E35+E40</f>
        <v>1151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1151</v>
      </c>
      <c r="D46" s="435">
        <f>D45+D23+D21+D11</f>
        <v>0</v>
      </c>
      <c r="E46" s="436">
        <f>E45+E23+E21+E11</f>
        <v>1151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329</v>
      </c>
      <c r="D58" s="133">
        <f>D59+D61</f>
        <v>0</v>
      </c>
      <c r="E58" s="131">
        <f t="shared" si="1"/>
        <v>329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329</v>
      </c>
      <c r="D59" s="192"/>
      <c r="E59" s="131">
        <f t="shared" si="1"/>
        <v>329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36</v>
      </c>
      <c r="D66" s="192"/>
      <c r="E66" s="131">
        <f t="shared" si="1"/>
        <v>36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365</v>
      </c>
      <c r="D68" s="426">
        <f>D54+D58+D63+D64+D65+D66</f>
        <v>0</v>
      </c>
      <c r="E68" s="427">
        <f t="shared" si="1"/>
        <v>365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/>
      <c r="D70" s="192"/>
      <c r="E70" s="131">
        <f t="shared" si="1"/>
        <v>0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574</v>
      </c>
      <c r="D77" s="133">
        <f>D78+D80</f>
        <v>0</v>
      </c>
      <c r="E77" s="133">
        <f>E78+E80</f>
        <v>574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517</v>
      </c>
      <c r="D78" s="192"/>
      <c r="E78" s="131">
        <f t="shared" si="1"/>
        <v>517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57</v>
      </c>
      <c r="D80" s="192"/>
      <c r="E80" s="131">
        <f t="shared" si="1"/>
        <v>57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341</v>
      </c>
      <c r="D87" s="129">
        <f>SUM(D88:D92)+D96</f>
        <v>0</v>
      </c>
      <c r="E87" s="129">
        <f>SUM(E88:E92)+E96</f>
        <v>341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235</v>
      </c>
      <c r="D89" s="192"/>
      <c r="E89" s="131">
        <f t="shared" si="1"/>
        <v>235</v>
      </c>
      <c r="F89" s="191"/>
    </row>
    <row r="90" spans="1:6" ht="15.75">
      <c r="A90" s="363" t="s">
        <v>796</v>
      </c>
      <c r="B90" s="130" t="s">
        <v>797</v>
      </c>
      <c r="C90" s="192">
        <v>0</v>
      </c>
      <c r="D90" s="192"/>
      <c r="E90" s="131">
        <f t="shared" si="1"/>
        <v>0</v>
      </c>
      <c r="F90" s="191"/>
    </row>
    <row r="91" spans="1:6" ht="15.75">
      <c r="A91" s="363" t="s">
        <v>798</v>
      </c>
      <c r="B91" s="130" t="s">
        <v>799</v>
      </c>
      <c r="C91" s="192">
        <v>75</v>
      </c>
      <c r="D91" s="192"/>
      <c r="E91" s="131">
        <f t="shared" si="1"/>
        <v>75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1</v>
      </c>
      <c r="D92" s="133">
        <f>SUM(D93:D95)</f>
        <v>0</v>
      </c>
      <c r="E92" s="133">
        <f>SUM(E93:E95)</f>
        <v>1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/>
      <c r="D93" s="192"/>
      <c r="E93" s="131">
        <f t="shared" si="1"/>
        <v>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1</v>
      </c>
      <c r="D95" s="192"/>
      <c r="E95" s="131">
        <f t="shared" si="1"/>
        <v>1</v>
      </c>
      <c r="F95" s="191"/>
    </row>
    <row r="96" spans="1:6" ht="15.75">
      <c r="A96" s="363" t="s">
        <v>806</v>
      </c>
      <c r="B96" s="130" t="s">
        <v>807</v>
      </c>
      <c r="C96" s="192">
        <v>30</v>
      </c>
      <c r="D96" s="192"/>
      <c r="E96" s="131">
        <f t="shared" si="1"/>
        <v>30</v>
      </c>
      <c r="F96" s="191"/>
    </row>
    <row r="97" spans="1:6" ht="15.75">
      <c r="A97" s="363" t="s">
        <v>808</v>
      </c>
      <c r="B97" s="130" t="s">
        <v>809</v>
      </c>
      <c r="C97" s="192">
        <v>48</v>
      </c>
      <c r="D97" s="192"/>
      <c r="E97" s="131">
        <f t="shared" si="1"/>
        <v>48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963</v>
      </c>
      <c r="D98" s="424">
        <f>D87+D82+D77+D73+D97</f>
        <v>0</v>
      </c>
      <c r="E98" s="424">
        <f>E87+E82+E77+E73+E97</f>
        <v>963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1328</v>
      </c>
      <c r="D99" s="418">
        <f>D98+D70+D68</f>
        <v>0</v>
      </c>
      <c r="E99" s="418">
        <f>E98+E70+E68</f>
        <v>1328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44956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31.12.2022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483</v>
      </c>
      <c r="B8" s="748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4"/>
      <c r="B9" s="749"/>
      <c r="C9" s="746" t="s">
        <v>832</v>
      </c>
      <c r="D9" s="746" t="s">
        <v>833</v>
      </c>
      <c r="E9" s="746" t="s">
        <v>834</v>
      </c>
      <c r="F9" s="746" t="s">
        <v>835</v>
      </c>
      <c r="G9" s="110" t="s">
        <v>836</v>
      </c>
      <c r="H9" s="110"/>
      <c r="I9" s="747" t="s">
        <v>837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838</v>
      </c>
      <c r="H10" s="693" t="s">
        <v>839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865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44956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2023-01-30T12:30:21Z</cp:lastPrinted>
  <dcterms:created xsi:type="dcterms:W3CDTF">2006-09-16T00:00:00Z</dcterms:created>
  <dcterms:modified xsi:type="dcterms:W3CDTF">2023-01-30T12:34:07Z</dcterms:modified>
  <cp:category/>
  <cp:version/>
  <cp:contentType/>
  <cp:contentStatus/>
</cp:coreProperties>
</file>