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<sst xmlns="http://schemas.openxmlformats.org/spreadsheetml/2006/main" count="1072" uniqueCount="878">
  <si>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</si>
  <si>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</si>
  <si>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</si>
  <si>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</si>
  <si>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</si>
  <si>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</si>
  <si>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</si>
  <si>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</si>
  <si>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</si>
  <si>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</si>
  <si>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</si>
  <si>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</si>
  <si>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</si>
  <si>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</si>
  <si>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</si>
  <si>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</si>
  <si>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</si>
  <si>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</si>
  <si>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</si>
  <si>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</si>
  <si>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</si>
  <si>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</si>
  <si>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</si>
  <si>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</si>
  <si>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</si>
  <si>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</si>
  <si>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</si>
  <si>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</si>
  <si>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</si>
  <si>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</si>
  <si>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</si>
  <si>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</si>
  <si>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</si>
  <si>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</si>
  <si>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</si>
  <si>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</si>
  <si>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</si>
  <si>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</si>
  <si>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</si>
  <si>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</si>
  <si>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</si>
  <si>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</si>
  <si>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</si>
  <si>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</si>
  <si>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</si>
  <si>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</si>
  <si>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</si>
  <si>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</si>
  <si>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</si>
  <si>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</si>
  <si>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</si>
  <si>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</si>
  <si>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</si>
  <si>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</si>
  <si>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</si>
  <si>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</si>
  <si>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</si>
  <si>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</si>
  <si>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</si>
  <si>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</si>
  <si>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</si>
  <si>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</si>
  <si>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</si>
  <si>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</si>
  <si>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</si>
  <si>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</si>
  <si>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</si>
  <si>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</si>
  <si>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</si>
  <si>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</si>
  <si>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</si>
  <si>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</si>
  <si>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</si>
  <si>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</si>
  <si>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</si>
  <si>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</si>
  <si>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</si>
  <si>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</si>
  <si>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</si>
  <si>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</si>
  <si>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</si>
  <si>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</si>
  <si>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</si>
  <si>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</si>
  <si>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</si>
  <si>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</si>
  <si>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</si>
  <si>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</si>
  <si>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</si>
  <si>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</si>
  <si>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</si>
  <si>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</si>
  <si>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</si>
  <si>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</si>
  <si>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</si>
  <si>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</si>
  <si>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</si>
  <si>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</si>
  <si>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</si>
  <si>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</si>
  <si>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</si>
  <si>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</si>
  <si>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</si>
  <si>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</si>
  <si>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</si>
  <si>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</si>
  <si>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</si>
  <si>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</si>
  <si>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</si>
  <si>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</si>
  <si>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</si>
  <si>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</si>
  <si>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</si>
  <si>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</si>
  <si>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</si>
  <si>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</si>
  <si>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</si>
  <si>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</si>
  <si>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</si>
  <si>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</si>
  <si>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</si>
  <si>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</si>
  <si>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</si>
  <si>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</si>
  <si>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</si>
  <si>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</si>
  <si>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</si>
  <si>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</si>
  <si>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</si>
  <si>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</si>
  <si>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</si>
  <si>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</si>
  <si>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</si>
  <si>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</si>
  <si>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</si>
  <si>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</si>
  <si>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</si>
  <si>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</si>
  <si>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</si>
  <si>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</si>
  <si>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</si>
  <si>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</si>
  <si>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</si>
  <si>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</si>
  <si>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</si>
  <si>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</si>
  <si>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</si>
  <si>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</si>
  <si>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</si>
  <si>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</si>
  <si>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</si>
  <si>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</si>
  <si>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</si>
  <si>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</si>
  <si>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</si>
  <si>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</si>
  <si>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</si>
  <si>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</si>
  <si>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</si>
  <si>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</si>
  <si>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</si>
  <si>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</si>
  <si>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</si>
  <si>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</si>
  <si>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</si>
  <si>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</si>
  <si>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</si>
  <si>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</si>
  <si>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</si>
  <si>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</si>
  <si>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</si>
  <si>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</si>
  <si>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</si>
  <si>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</si>
  <si>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</si>
  <si>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</si>
  <si>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</si>
  <si>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</si>
  <si>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</si>
  <si>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</si>
  <si>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</si>
  <si>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</si>
  <si>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</si>
  <si>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</si>
  <si>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</si>
  <si>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</si>
  <si>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</si>
  <si>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</si>
  <si>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</si>
  <si>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</si>
  <si>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</si>
  <si>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</si>
  <si>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</si>
  <si>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</si>
  <si>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</si>
  <si>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</si>
  <si>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</si>
  <si>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</si>
  <si>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</si>
  <si>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</si>
  <si>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</si>
  <si>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</si>
  <si>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</si>
  <si>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</si>
  <si>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</si>
  <si>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</si>
  <si>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</si>
  <si>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</si>
  <si>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</si>
  <si>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</si>
  <si>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</si>
  <si>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</si>
  <si>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</si>
  <si>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</si>
  <si>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</si>
  <si>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</si>
  <si>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</si>
  <si>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</si>
  <si>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</si>
  <si>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</si>
  <si>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</si>
  <si>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</si>
  <si>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</si>
  <si>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</si>
  <si>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</si>
  <si>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</si>
  <si>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</si>
  <si>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</si>
  <si>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</si>
  <si>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</si>
  <si>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</si>
  <si>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</si>
  <si>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</si>
  <si>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</si>
  <si>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</si>
  <si>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</si>
  <si>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</si>
  <si>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</si>
  <si>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</si>
  <si>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</si>
  <si>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</si>
  <si>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</si>
  <si>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</si>
  <si>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</si>
  <si>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</si>
  <si>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</si>
  <si>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</si>
  <si>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</si>
  <si>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</si>
  <si>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</si>
  <si>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</si>
  <si>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</si>
  <si>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</si>
  <si>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</si>
  <si>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</si>
  <si>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</si>
  <si>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</si>
  <si>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</si>
  <si>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</si>
  <si>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</si>
  <si>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</si>
  <si>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</si>
  <si>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</si>
  <si>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</si>
  <si>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</si>
  <si>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</si>
  <si>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</si>
  <si>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</si>
  <si>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</si>
  <si>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</si>
  <si>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</si>
  <si>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</si>
  <si>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</si>
  <si>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</si>
  <si>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</si>
  <si>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</si>
  <si>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</si>
  <si>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</si>
  <si>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</si>
  <si>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</si>
  <si>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</si>
  <si>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</si>
  <si>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</si>
  <si>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</si>
  <si>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</si>
  <si>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</si>
  <si>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</si>
  <si>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</si>
  <si>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</si>
  <si>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</si>
  <si>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</si>
  <si>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</si>
  <si>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</si>
  <si>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</si>
  <si>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</si>
  <si>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</si>
  <si>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</si>
  <si>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</si>
  <si>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</si>
  <si>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</si>
  <si>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</si>
  <si>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</si>
  <si>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</si>
  <si>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</si>
  <si>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</si>
  <si>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</si>
  <si>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</si>
  <si>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</si>
  <si>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</si>
  <si>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</si>
  <si>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</si>
  <si>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</si>
  <si>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</si>
  <si>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</si>
  <si>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</si>
  <si>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</si>
  <si>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</si>
  <si>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</si>
  <si>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</si>
  <si>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</si>
  <si>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</si>
  <si>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</si>
  <si>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</si>
  <si>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</si>
  <si>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</si>
  <si>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</si>
  <si>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</si>
  <si>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</si>
  <si>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</si>
  <si>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</si>
  <si>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</si>
  <si>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</si>
  <si>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</si>
  <si>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</si>
  <si>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</si>
  <si>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</si>
  <si>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</si>
  <si>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</si>
  <si>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</si>
  <si>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</si>
  <si>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</si>
  <si>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</si>
  <si>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</si>
  <si>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</si>
  <si>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</si>
  <si>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</si>
  <si>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</si>
  <si>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</si>
  <si>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</si>
  <si>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</si>
  <si>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</si>
  <si>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</si>
  <si>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</si>
  <si>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</si>
  <si>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</si>
  <si>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</si>
  <si>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</si>
  <si>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</si>
  <si>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</si>
  <si>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</si>
  <si>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</si>
  <si>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</si>
  <si>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</si>
  <si>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</si>
  <si>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</si>
  <si>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</si>
  <si>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</si>
  <si>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</si>
  <si>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</si>
  <si>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</si>
  <si>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</si>
  <si>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</si>
  <si>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</si>
  <si>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</si>
  <si>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</si>
  <si>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</si>
  <si>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</si>
  <si>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</si>
  <si>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</si>
  <si>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</si>
  <si>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</si>
  <si>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</si>
  <si>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</si>
  <si>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</si>
  <si>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</si>
  <si>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</si>
  <si>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</si>
  <si>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</si>
  <si>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</si>
  <si>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</si>
  <si>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</si>
  <si>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</si>
  <si>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</si>
  <si>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</si>
  <si>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</si>
  <si>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</si>
  <si>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</si>
  <si>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</si>
  <si>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</si>
  <si>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</si>
  <si>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</si>
  <si>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</si>
  <si>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</si>
  <si>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</si>
  <si>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</si>
  <si>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</si>
  <si>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</si>
  <si>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</si>
  <si>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</si>
  <si>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</si>
  <si>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</si>
  <si>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</si>
  <si>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</si>
  <si>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</si>
  <si>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</si>
  <si>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</si>
  <si>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</si>
  <si>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</si>
  <si>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</si>
  <si>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</si>
  <si>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</si>
  <si>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</si>
  <si>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</si>
  <si>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</si>
  <si>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</si>
  <si>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</si>
  <si>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</si>
  <si>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</si>
  <si>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</si>
  <si>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</si>
  <si>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</si>
  <si>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</si>
  <si>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</si>
  <si>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</si>
  <si>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</si>
  <si>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</si>
  <si>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</si>
  <si>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</si>
  <si>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</si>
  <si>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</si>
  <si>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</si>
  <si>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</si>
  <si>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</si>
  <si>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</si>
  <si>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</si>
  <si>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</si>
  <si>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</si>
  <si>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</si>
  <si>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</si>
  <si>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</si>
  <si>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</si>
  <si>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</si>
  <si>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</si>
  <si>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</si>
  <si>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</si>
  <si>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</si>
  <si>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</si>
  <si>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</si>
  <si>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</si>
  <si>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</si>
  <si>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</si>
  <si>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</si>
  <si>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</si>
  <si>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</si>
  <si>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</si>
  <si>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</si>
  <si>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</si>
  <si>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</si>
  <si>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</si>
  <si>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</si>
  <si>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</si>
  <si>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</si>
  <si>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</si>
  <si>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</si>
  <si>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</si>
  <si>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</si>
  <si>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</si>
  <si>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</si>
  <si>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</si>
  <si>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</si>
  <si>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</si>
  <si>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</si>
  <si>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</si>
  <si>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</si>
  <si>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</si>
  <si>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</si>
  <si>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</si>
  <si>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</si>
  <si>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</si>
  <si>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</si>
  <si>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</si>
  <si>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</si>
  <si>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</si>
  <si>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</si>
  <si>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</si>
  <si>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</si>
  <si>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</si>
  <si>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</si>
  <si>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</si>
  <si>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</si>
  <si>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</si>
  <si>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</si>
  <si>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</si>
  <si>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</si>
  <si>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</si>
  <si>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</si>
  <si>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</si>
  <si>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</si>
  <si>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</si>
  <si>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</si>
  <si>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</si>
  <si>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</si>
  <si>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</si>
  <si>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</si>
  <si>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</si>
  <si>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</si>
  <si>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</si>
  <si>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</si>
  <si>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</si>
  <si>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</si>
  <si>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</si>
  <si>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</si>
  <si>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</si>
  <si>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</si>
  <si>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</si>
  <si>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</si>
  <si>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</si>
  <si>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</si>
  <si>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</si>
  <si>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</si>
  <si>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</si>
  <si>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</si>
  <si>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</si>
  <si>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</si>
  <si>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</si>
  <si>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</si>
  <si>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</si>
  <si>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</si>
  <si>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</si>
  <si>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</si>
  <si>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</si>
  <si>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</si>
  <si>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</si>
  <si>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</si>
  <si>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</si>
  <si>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</si>
  <si>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</si>
  <si>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</si>
  <si>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</si>
  <si>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</si>
  <si>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</si>
  <si>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</si>
  <si>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</si>
  <si>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</si>
  <si>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</si>
  <si>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</si>
  <si>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</si>
  <si>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</si>
  <si>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</si>
  <si>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</si>
  <si>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</si>
  <si>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</si>
  <si>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</si>
  <si>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</si>
  <si>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</si>
  <si>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</si>
  <si>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</si>
  <si>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</si>
  <si>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</si>
  <si>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</si>
  <si>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</si>
  <si>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</si>
  <si>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</si>
  <si>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</si>
  <si>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</si>
  <si>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</si>
  <si>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</si>
  <si>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</si>
  <si>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</si>
  <si>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</si>
  <si>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</si>
  <si>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</si>
  <si>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</si>
  <si>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</si>
  <si>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</si>
  <si>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</si>
  <si>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</si>
  <si>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</si>
  <si>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</si>
  <si>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</si>
  <si>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</si>
  <si>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</si>
  <si>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</si>
  <si>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</si>
  <si>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</si>
  <si>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</si>
  <si>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</si>
  <si>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</si>
  <si>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</si>
  <si>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</si>
  <si>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</si>
  <si>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</si>
  <si>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</si>
  <si>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</si>
  <si>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</si>
  <si>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</si>
  <si>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</si>
  <si>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</si>
  <si>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</si>
  <si>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</si>
  <si>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</si>
  <si>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</si>
  <si>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</si>
  <si>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</si>
  <si>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</si>
  <si>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</si>
  <si>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</si>
  <si>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</si>
  <si>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</si>
  <si>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</si>
  <si>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</si>
  <si>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</si>
  <si>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</si>
  <si>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</si>
  <si>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</si>
  <si>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</si>
  <si>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</si>
  <si>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</si>
  <si>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</si>
  <si>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</si>
  <si>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</si>
  <si>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</si>
  <si>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</si>
  <si>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</si>
  <si>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</si>
  <si>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</si>
  <si>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</si>
  <si>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</si>
  <si>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</si>
  <si>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</si>
  <si>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</si>
  <si>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</si>
  <si>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</si>
  <si>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</si>
  <si>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</si>
  <si>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</si>
  <si>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</si>
  <si>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</si>
  <si>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</si>
  <si>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</si>
  <si>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</si>
  <si>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</si>
  <si>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</si>
  <si>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</si>
  <si>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</si>
  <si>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</si>
  <si>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</si>
  <si>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</si>
  <si>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</si>
  <si>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</si>
  <si>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</si>
  <si>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</si>
  <si>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</si>
  <si>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</si>
  <si>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</si>
  <si>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</si>
  <si>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</si>
  <si>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</si>
  <si>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</si>
  <si>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</si>
  <si>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</si>
  <si>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</si>
  <si>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</si>
  <si>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</si>
  <si>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</si>
  <si>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</si>
  <si>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</si>
  <si>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</si>
  <si>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</si>
  <si>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</si>
  <si>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</si>
  <si>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</si>
  <si>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</si>
  <si>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</si>
  <si>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</si>
  <si>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</si>
  <si>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</si>
  <si>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</si>
  <si>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</si>
  <si>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</si>
  <si>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</si>
  <si>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</si>
  <si>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</si>
  <si>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</si>
  <si>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</si>
  <si>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</si>
  <si>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</si>
  <si>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</si>
  <si>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</si>
  <si>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</si>
  <si>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</si>
  <si>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</si>
  <si>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</si>
  <si>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</si>
  <si>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</si>
  <si>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</si>
  <si>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</si>
  <si>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</si>
  <si>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</si>
  <si>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</si>
  <si>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</si>
  <si>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</si>
  <si>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</si>
  <si>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</si>
  <si>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</si>
  <si>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</si>
  <si>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</si>
  <si>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</si>
  <si>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</si>
  <si>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</si>
  <si>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</si>
  <si>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</si>
  <si>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</si>
  <si>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</si>
  <si>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</si>
  <si>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</si>
  <si>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</si>
  <si>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</si>
  <si>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</si>
  <si>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</si>
  <si>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</si>
  <si>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</si>
  <si>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</si>
  <si>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</si>
  <si>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</si>
  <si>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</si>
  <si>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</si>
  <si>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</si>
  <si>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</si>
  <si>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</si>
  <si>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</si>
  <si>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</si>
  <si>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</si>
  <si>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</si>
  <si>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</si>
  <si>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</si>
  <si>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</si>
  <si>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</si>
  <si>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</si>
  <si>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</si>
  <si>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</si>
  <si>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</si>
  <si>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</si>
  <si>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</si>
  <si>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</si>
  <si>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</si>
  <si>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</si>
  <si>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</si>
  <si>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</si>
  <si>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</si>
  <si>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</si>
  <si>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</si>
  <si>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</si>
  <si>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</si>
  <si>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</si>
  <si>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</si>
  <si>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</si>
  <si>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</si>
  <si>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</si>
  <si>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</si>
  <si>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</si>
  <si>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</si>
  <si>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</si>
  <si>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</si>
  <si>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</si>
  <si>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</si>
  <si>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</si>
  <si>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</si>
  <si>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</si>
  <si>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</si>
  <si>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</si>
  <si>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</si>
  <si>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</si>
  <si>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</si>
  <si>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</si>
  <si>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</si>
  <si>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</si>
  <si>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</si>
  <si>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</si>
  <si>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</si>
  <si>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</si>
  <si>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</si>
  <si>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</si>
  <si>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</si>
  <si>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</si>
  <si>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</si>
  <si>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</si>
  <si>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</si>
  <si>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</si>
  <si>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</si>
  <si>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</si>
  <si>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</si>
  <si>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</si>
  <si>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</si>
  <si>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</si>
  <si>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</si>
  <si>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</si>
  <si>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</si>
  <si>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</si>
  <si>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</si>
  <si>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</si>
  <si>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</si>
  <si>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</si>
  <si>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</si>
  <si>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</si>
  <si>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</si>
  <si>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</si>
  <si>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</si>
  <si>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</si>
  <si>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</si>
  <si>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</si>
  <si>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</si>
  <si>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</si>
  <si>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</si>
  <si>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</si>
  <si>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</si>
  <si>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</si>
  <si>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</si>
  <si>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</si>
  <si>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</si>
  <si>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</si>
  <si>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</si>
  <si>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</si>
  <si>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</si>
  <si>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</si>
  <si>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</si>
  <si>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</si>
  <si>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</si>
  <si>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</si>
  <si>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</si>
  <si>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</si>
  <si>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</si>
  <si>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</si>
  <si>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</si>
  <si>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</si>
  <si>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</si>
  <si>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</si>
  <si>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</si>
  <si>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</si>
  <si>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</si>
  <si>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</si>
  <si>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</si>
  <si>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</si>
  <si>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</si>
  <si>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</si>
  <si>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</si>
  <si>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</si>
  <si>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</si>
  <si>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</si>
  <si>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</si>
  <si>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</si>
  <si>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ЛОВЕЧТУРС АД</t>
  </si>
  <si>
    <t>НЕКОНСОЛИДИРАН</t>
  </si>
  <si>
    <t>Б.Сирашка</t>
  </si>
  <si>
    <t>В.Спасова</t>
  </si>
  <si>
    <t xml:space="preserve">                          Б.Сирашка</t>
  </si>
  <si>
    <t xml:space="preserve">                          В.Спасова</t>
  </si>
  <si>
    <t xml:space="preserve">Съставител:Б.Сирашка </t>
  </si>
  <si>
    <t xml:space="preserve"> Ръководител:В.Спасова</t>
  </si>
  <si>
    <t xml:space="preserve">                                    Съставител: Б.Сирашка                        </t>
  </si>
  <si>
    <t>Ръководител:В.Спасова</t>
  </si>
  <si>
    <t>Съставител:Б.Сирашка</t>
  </si>
  <si>
    <t>Съставител: Б.Сирашка</t>
  </si>
  <si>
    <t>Ловечтурс 1999 ЕАД</t>
  </si>
  <si>
    <t>Ръководител: В.Спасова</t>
  </si>
  <si>
    <t>25.04.2012Г.</t>
  </si>
  <si>
    <t>ПЪРВО  ТРИМЕСЕЧИЕ НА 2013 ГОДИНА</t>
  </si>
  <si>
    <t>25.04.2013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</si>
</sst>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D13">
      <selection activeCell="G96" sqref="G96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0" t="s">
        <v>861</v>
      </c>
      <c r="F3" s="217" t="s">
        <v>2</v>
      </c>
      <c r="G3" s="172"/>
      <c r="H3" s="459" t="s">
        <v>159</v>
      </c>
    </row>
    <row r="4" spans="1:8" ht="15">
      <c r="A4" s="578" t="s">
        <v>3</v>
      </c>
      <c r="B4" s="584"/>
      <c r="C4" s="584"/>
      <c r="D4" s="584"/>
      <c r="E4" s="502" t="s">
        <v>862</v>
      </c>
      <c r="F4" s="580" t="s">
        <v>4</v>
      </c>
      <c r="G4" s="581"/>
      <c r="H4" s="459">
        <v>820167527</v>
      </c>
    </row>
    <row r="5" spans="1:8" ht="15">
      <c r="A5" s="578" t="s">
        <v>5</v>
      </c>
      <c r="B5" s="579"/>
      <c r="C5" s="579"/>
      <c r="D5" s="579"/>
      <c r="E5" s="503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110</v>
      </c>
      <c r="H11" s="152">
        <v>110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110</v>
      </c>
      <c r="H17" s="154">
        <f>H11+H14+H15+H16</f>
        <v>110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2072</v>
      </c>
      <c r="H21" s="156">
        <f>SUM(H22:H24)</f>
        <v>2072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2072</v>
      </c>
      <c r="H24" s="152">
        <v>2072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2072</v>
      </c>
      <c r="H25" s="154">
        <f>H19+H20+H21</f>
        <v>2072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-1005</v>
      </c>
      <c r="H27" s="154">
        <f>SUM(H28:H30)</f>
        <v>-995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17</v>
      </c>
      <c r="H28" s="152">
        <v>17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-1022</v>
      </c>
      <c r="H29" s="316">
        <v>-1012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</v>
      </c>
      <c r="H32" s="316">
        <v>-10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-1008</v>
      </c>
      <c r="H33" s="154">
        <f>H27+H31+H32</f>
        <v>-1005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1590</v>
      </c>
      <c r="D34" s="155">
        <f>SUM(D35:D38)</f>
        <v>1590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1590</v>
      </c>
      <c r="D35" s="151">
        <v>1590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1174</v>
      </c>
      <c r="H36" s="154">
        <f>H25+H17+H33</f>
        <v>1177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396</v>
      </c>
      <c r="H44" s="152">
        <v>396</v>
      </c>
    </row>
    <row r="45" spans="1:15" ht="15">
      <c r="A45" s="235" t="s">
        <v>136</v>
      </c>
      <c r="B45" s="249" t="s">
        <v>137</v>
      </c>
      <c r="C45" s="155">
        <f>C34+C39+C44</f>
        <v>1590</v>
      </c>
      <c r="D45" s="155">
        <f>D34+D39+D44</f>
        <v>1590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396</v>
      </c>
      <c r="H49" s="154">
        <f>SUM(H43:H48)</f>
        <v>396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1591</v>
      </c>
      <c r="D55" s="155">
        <f>D19+D20+D21+D27+D32+D45+D51+D53+D54</f>
        <v>1591</v>
      </c>
      <c r="E55" s="237" t="s">
        <v>172</v>
      </c>
      <c r="F55" s="261" t="s">
        <v>173</v>
      </c>
      <c r="G55" s="154">
        <f>G49+G51+G52+G53+G54</f>
        <v>396</v>
      </c>
      <c r="H55" s="154">
        <f>H49+H51+H52+H53+H54</f>
        <v>396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20</v>
      </c>
      <c r="H61" s="154">
        <f>SUM(H62:H68)</f>
        <v>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</v>
      </c>
      <c r="H66" s="152">
        <v>16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>
        <v>5</v>
      </c>
      <c r="D68" s="151">
        <v>5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</v>
      </c>
      <c r="H69" s="152">
        <v>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26</v>
      </c>
      <c r="H71" s="161">
        <f>H59+H60+H61+H69+H70</f>
        <v>23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</v>
      </c>
      <c r="D75" s="155">
        <f>SUM(D67:D74)</f>
        <v>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26</v>
      </c>
      <c r="H79" s="162">
        <f>H71+H74+H75+H76</f>
        <v>23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</v>
      </c>
      <c r="D93" s="155">
        <f>D64+D75+D84+D91+D92</f>
        <v>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1596</v>
      </c>
      <c r="D94" s="164">
        <f>D93+D55</f>
        <v>1596</v>
      </c>
      <c r="E94" s="449" t="s">
        <v>270</v>
      </c>
      <c r="F94" s="289" t="s">
        <v>271</v>
      </c>
      <c r="G94" s="165">
        <f>G36+G39+G55+G79</f>
        <v>1596</v>
      </c>
      <c r="H94" s="165">
        <f>H36+H39+H55+H79</f>
        <v>1596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877</v>
      </c>
      <c r="C99" s="45"/>
      <c r="D99" s="1" t="s">
        <v>863</v>
      </c>
      <c r="E99" s="45"/>
      <c r="F99" s="170"/>
      <c r="G99" s="171"/>
      <c r="H99" s="172"/>
    </row>
    <row r="100" spans="1:5" ht="15">
      <c r="A100" s="173"/>
      <c r="B100" s="173"/>
      <c r="C100" s="582" t="s">
        <v>855</v>
      </c>
      <c r="D100" s="583"/>
      <c r="E100" s="583"/>
    </row>
    <row r="101" ht="12.75">
      <c r="D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H29" sqref="H29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ЛОВЕЧТУРС АД</v>
      </c>
      <c r="C2" s="587"/>
      <c r="D2" s="587"/>
      <c r="E2" s="587"/>
      <c r="F2" s="589" t="s">
        <v>2</v>
      </c>
      <c r="G2" s="589"/>
      <c r="H2" s="524" t="str">
        <f>'справка №1-БАЛАНС'!H3</f>
        <v> </v>
      </c>
    </row>
    <row r="3" spans="1:8" ht="15">
      <c r="A3" s="465" t="s">
        <v>275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>
        <f>'справка №1-БАЛАНС'!H4</f>
        <v>820167527</v>
      </c>
    </row>
    <row r="4" spans="1:8" ht="17.25" customHeight="1">
      <c r="A4" s="465" t="s">
        <v>5</v>
      </c>
      <c r="B4" s="588" t="str">
        <f>'справка №1-БАЛАНС'!E5</f>
        <v>ПЪРВО  ТРИМЕСЕЧИЕ НА 2013 ГОДИНА</v>
      </c>
      <c r="C4" s="588"/>
      <c r="D4" s="588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/>
      <c r="D10" s="46">
        <v>2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7" t="s">
        <v>294</v>
      </c>
      <c r="G11" s="548"/>
      <c r="H11" s="548"/>
    </row>
    <row r="12" spans="1:8" ht="12">
      <c r="A12" s="298" t="s">
        <v>295</v>
      </c>
      <c r="B12" s="299" t="s">
        <v>296</v>
      </c>
      <c r="C12" s="46">
        <v>2</v>
      </c>
      <c r="D12" s="46">
        <v>3</v>
      </c>
      <c r="E12" s="300" t="s">
        <v>78</v>
      </c>
      <c r="F12" s="547" t="s">
        <v>297</v>
      </c>
      <c r="G12" s="548"/>
      <c r="H12" s="548"/>
    </row>
    <row r="13" spans="1:18" ht="12">
      <c r="A13" s="298" t="s">
        <v>298</v>
      </c>
      <c r="B13" s="299" t="s">
        <v>299</v>
      </c>
      <c r="C13" s="46">
        <v>1</v>
      </c>
      <c r="D13" s="46">
        <v>1</v>
      </c>
      <c r="E13" s="301" t="s">
        <v>51</v>
      </c>
      <c r="F13" s="549" t="s">
        <v>300</v>
      </c>
      <c r="G13" s="546">
        <f>SUM(G9:G12)</f>
        <v>0</v>
      </c>
      <c r="H13" s="546">
        <f>SUM(H9:H12)</f>
        <v>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3</v>
      </c>
      <c r="D19" s="49">
        <f>SUM(D9:D15)+D16</f>
        <v>6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3</v>
      </c>
      <c r="D28" s="50">
        <f>D26+D19</f>
        <v>6</v>
      </c>
      <c r="E28" s="127" t="s">
        <v>339</v>
      </c>
      <c r="F28" s="552" t="s">
        <v>340</v>
      </c>
      <c r="G28" s="546">
        <f>G13+G15+G24</f>
        <v>0</v>
      </c>
      <c r="H28" s="546">
        <f>H13+H15+H24</f>
        <v>0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3</v>
      </c>
      <c r="H30" s="53">
        <f>IF((D28-H28)&gt;0,D28-H28,0)</f>
        <v>6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851</v>
      </c>
      <c r="B31" s="306" t="s">
        <v>345</v>
      </c>
      <c r="C31" s="46"/>
      <c r="D31" s="46"/>
      <c r="E31" s="296" t="s">
        <v>854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3</v>
      </c>
      <c r="D33" s="49">
        <f>D28-D31+D32</f>
        <v>6</v>
      </c>
      <c r="E33" s="127" t="s">
        <v>353</v>
      </c>
      <c r="F33" s="552" t="s">
        <v>354</v>
      </c>
      <c r="G33" s="53">
        <f>G32-G31+G28</f>
        <v>0</v>
      </c>
      <c r="H33" s="53">
        <f>H32-H31+H28</f>
        <v>0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3</v>
      </c>
      <c r="H34" s="546">
        <f>IF((D33-H33)&gt;0,D33-H33,0)</f>
        <v>6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0</v>
      </c>
      <c r="D39" s="458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3</v>
      </c>
      <c r="H39" s="557">
        <f>IF(H34&gt;0,IF(D35+H34&lt;0,0,D35+H34),IF(D34-D35&lt;0,D35-D34,0))</f>
        <v>6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3</v>
      </c>
      <c r="H41" s="52">
        <f>IF(D39=0,IF(H39-H40&gt;0,H39-H40+D40,0),IF(D39-D40&lt;0,D40-D39+H40,0))</f>
        <v>6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3</v>
      </c>
      <c r="D42" s="53">
        <f>D33+D35+D39</f>
        <v>6</v>
      </c>
      <c r="E42" s="128" t="s">
        <v>380</v>
      </c>
      <c r="F42" s="129" t="s">
        <v>381</v>
      </c>
      <c r="G42" s="53">
        <f>G39+G33</f>
        <v>3</v>
      </c>
      <c r="H42" s="53">
        <f>H39+H33</f>
        <v>6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90" t="s">
        <v>859</v>
      </c>
      <c r="B45" s="590"/>
      <c r="C45" s="590"/>
      <c r="D45" s="590"/>
      <c r="E45" s="590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1" t="s">
        <v>272</v>
      </c>
      <c r="B48" s="427"/>
      <c r="C48" s="427" t="s">
        <v>383</v>
      </c>
      <c r="D48" s="585"/>
      <c r="E48" s="585"/>
      <c r="F48" s="585"/>
      <c r="G48" s="585"/>
      <c r="H48" s="585"/>
      <c r="I48" s="542"/>
      <c r="J48" s="542"/>
      <c r="K48" s="542"/>
      <c r="L48" s="542"/>
      <c r="M48" s="542"/>
      <c r="N48" s="542"/>
      <c r="O48" s="542"/>
    </row>
    <row r="49" spans="1:8" ht="12.75">
      <c r="A49" s="559"/>
      <c r="B49" s="169" t="s">
        <v>875</v>
      </c>
      <c r="C49" s="425"/>
      <c r="D49" s="425" t="s">
        <v>863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781</v>
      </c>
      <c r="D50" s="586"/>
      <c r="E50" s="586"/>
      <c r="F50" s="586"/>
      <c r="G50" s="586"/>
      <c r="H50" s="586"/>
    </row>
    <row r="51" spans="1:8" ht="12">
      <c r="A51" s="562"/>
      <c r="B51" s="558"/>
      <c r="C51" s="425"/>
      <c r="D51" s="425" t="s">
        <v>864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52" sqref="A5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385</v>
      </c>
      <c r="B4" s="468" t="str">
        <f>'справка №1-БАЛАНС'!E3</f>
        <v>ЛОВЕЧТУРС АД</v>
      </c>
      <c r="C4" s="539" t="s">
        <v>2</v>
      </c>
      <c r="D4" s="539" t="str">
        <f>'справка №1-БАЛАНС'!H3</f>
        <v> 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>
        <f>'справка №1-БАЛАНС'!H4</f>
        <v>820167527</v>
      </c>
    </row>
    <row r="6" spans="1:6" ht="12" customHeight="1">
      <c r="A6" s="469" t="s">
        <v>5</v>
      </c>
      <c r="B6" s="504" t="str">
        <f>'справка №1-БАЛАНС'!E5</f>
        <v>ПЪРВО  ТРИМЕСЕЧИЕ НА 2013 ГОДИНА</v>
      </c>
      <c r="C6" s="470"/>
      <c r="D6" s="471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/>
      <c r="E10" s="130"/>
      <c r="F10" s="130"/>
    </row>
    <row r="11" spans="1:13" ht="12">
      <c r="A11" s="332" t="s">
        <v>390</v>
      </c>
      <c r="B11" s="333" t="s">
        <v>391</v>
      </c>
      <c r="C11" s="54"/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/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/>
      <c r="D44" s="132">
        <v>0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0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0</v>
      </c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.75">
      <c r="A50" s="169" t="s">
        <v>877</v>
      </c>
      <c r="B50" s="436" t="s">
        <v>383</v>
      </c>
      <c r="C50" s="573"/>
      <c r="D50" s="573"/>
      <c r="G50" s="133"/>
      <c r="H50" s="133"/>
    </row>
    <row r="51" spans="1:8" ht="12">
      <c r="A51" s="318"/>
      <c r="B51" s="318" t="s">
        <v>865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3"/>
      <c r="D52" s="573"/>
      <c r="G52" s="133"/>
      <c r="H52" s="133"/>
    </row>
    <row r="53" spans="1:8" ht="12">
      <c r="A53" s="318"/>
      <c r="B53" s="318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6">
      <selection activeCell="A45" sqref="A42:A45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76" t="str">
        <f>'справка №1-БАЛАНС'!E3</f>
        <v>ЛОВЕЧТУРС АД</v>
      </c>
      <c r="C3" s="576"/>
      <c r="D3" s="576"/>
      <c r="E3" s="576"/>
      <c r="F3" s="576"/>
      <c r="G3" s="576"/>
      <c r="H3" s="576"/>
      <c r="I3" s="576"/>
      <c r="J3" s="474"/>
      <c r="K3" s="591" t="s">
        <v>2</v>
      </c>
      <c r="L3" s="591"/>
      <c r="M3" s="476" t="str">
        <f>'справка №1-БАЛАНС'!H3</f>
        <v> </v>
      </c>
      <c r="N3" s="2"/>
    </row>
    <row r="4" spans="1:15" s="530" customFormat="1" ht="13.5" customHeight="1">
      <c r="A4" s="465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6">
        <f>'справка №1-БАЛАНС'!H4</f>
        <v>820167527</v>
      </c>
      <c r="N4" s="3"/>
      <c r="O4" s="3"/>
    </row>
    <row r="5" spans="1:14" s="530" customFormat="1" ht="12.75" customHeight="1">
      <c r="A5" s="465" t="s">
        <v>5</v>
      </c>
      <c r="B5" s="593" t="str">
        <f>'справка №1-БАЛАНС'!E5</f>
        <v>ПЪРВО  ТРИМЕСЕЧИЕ НА 2013 ГОДИНА</v>
      </c>
      <c r="C5" s="593"/>
      <c r="D5" s="593"/>
      <c r="E5" s="593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110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2072</v>
      </c>
      <c r="I11" s="58">
        <f>'справка №1-БАЛАНС'!H28+'справка №1-БАЛАНС'!H31</f>
        <v>17</v>
      </c>
      <c r="J11" s="58">
        <f>'справка №1-БАЛАНС'!H29+'справка №1-БАЛАНС'!H32</f>
        <v>-1022</v>
      </c>
      <c r="K11" s="60"/>
      <c r="L11" s="344">
        <f>SUM(C11:K11)</f>
        <v>1177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110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2072</v>
      </c>
      <c r="I15" s="61">
        <f t="shared" si="2"/>
        <v>17</v>
      </c>
      <c r="J15" s="61">
        <f t="shared" si="2"/>
        <v>-1022</v>
      </c>
      <c r="K15" s="61">
        <f t="shared" si="2"/>
        <v>0</v>
      </c>
      <c r="L15" s="344">
        <f t="shared" si="1"/>
        <v>1177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</v>
      </c>
      <c r="K16" s="60"/>
      <c r="L16" s="344">
        <f t="shared" si="1"/>
        <v>-3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110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2072</v>
      </c>
      <c r="I29" s="59">
        <f t="shared" si="6"/>
        <v>17</v>
      </c>
      <c r="J29" s="59">
        <f t="shared" si="6"/>
        <v>-1025</v>
      </c>
      <c r="K29" s="59">
        <f t="shared" si="6"/>
        <v>0</v>
      </c>
      <c r="L29" s="344">
        <f t="shared" si="1"/>
        <v>1174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110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2072</v>
      </c>
      <c r="I32" s="59">
        <f t="shared" si="7"/>
        <v>17</v>
      </c>
      <c r="J32" s="59">
        <f t="shared" si="7"/>
        <v>-1025</v>
      </c>
      <c r="K32" s="59">
        <f t="shared" si="7"/>
        <v>0</v>
      </c>
      <c r="L32" s="344">
        <f t="shared" si="1"/>
        <v>1174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860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.75">
      <c r="A38" s="169" t="s">
        <v>877</v>
      </c>
      <c r="B38" s="19"/>
      <c r="C38" s="15"/>
      <c r="D38" s="575" t="s">
        <v>867</v>
      </c>
      <c r="E38" s="575"/>
      <c r="F38" s="575"/>
      <c r="G38" s="575"/>
      <c r="H38" s="575"/>
      <c r="I38" s="575"/>
      <c r="J38" s="15" t="s">
        <v>868</v>
      </c>
      <c r="K38" s="15"/>
      <c r="L38" s="575"/>
      <c r="M38" s="575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5">
      <selection activeCell="B53" sqref="B5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385</v>
      </c>
      <c r="B2" s="595"/>
      <c r="C2" s="596" t="str">
        <f>'справка №1-БАЛАНС'!E3</f>
        <v>ЛОВЕЧТУРС АД</v>
      </c>
      <c r="D2" s="596"/>
      <c r="E2" s="596"/>
      <c r="F2" s="596"/>
      <c r="G2" s="596"/>
      <c r="H2" s="596"/>
      <c r="I2" s="481"/>
      <c r="J2" s="481"/>
      <c r="K2" s="481"/>
      <c r="L2" s="481"/>
      <c r="M2" s="482" t="s">
        <v>2</v>
      </c>
      <c r="N2" s="480"/>
      <c r="O2" s="480" t="str">
        <f>'справка №1-БАЛАНС'!H3</f>
        <v> </v>
      </c>
      <c r="P2" s="481"/>
      <c r="Q2" s="481"/>
      <c r="R2" s="524"/>
    </row>
    <row r="3" spans="1:18" ht="15">
      <c r="A3" s="594" t="s">
        <v>5</v>
      </c>
      <c r="B3" s="595"/>
      <c r="C3" s="597" t="str">
        <f>'справка №1-БАЛАНС'!E5</f>
        <v>ПЪРВО  ТРИМЕСЕЧИЕ НА 2013 ГОДИНА</v>
      </c>
      <c r="D3" s="597"/>
      <c r="E3" s="597"/>
      <c r="F3" s="483"/>
      <c r="G3" s="483"/>
      <c r="H3" s="483"/>
      <c r="I3" s="483"/>
      <c r="J3" s="483"/>
      <c r="K3" s="483"/>
      <c r="L3" s="483"/>
      <c r="M3" s="598" t="s">
        <v>4</v>
      </c>
      <c r="N3" s="598"/>
      <c r="O3" s="480">
        <f>'справка №1-БАЛАНС'!H4</f>
        <v>820167527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/>
      <c r="F9" s="189"/>
      <c r="G9" s="74">
        <f>D9+E9-F9</f>
        <v>1</v>
      </c>
      <c r="H9" s="65"/>
      <c r="I9" s="65"/>
      <c r="J9" s="74">
        <f>G9+H9-I9</f>
        <v>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856</v>
      </c>
      <c r="B15" s="374" t="s">
        <v>857</v>
      </c>
      <c r="C15" s="454" t="s">
        <v>858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</v>
      </c>
      <c r="E17" s="194">
        <f>SUM(E9:E16)</f>
        <v>0</v>
      </c>
      <c r="F17" s="194">
        <f>SUM(F9:F16)</f>
        <v>0</v>
      </c>
      <c r="G17" s="74">
        <f t="shared" si="2"/>
        <v>1</v>
      </c>
      <c r="H17" s="75">
        <f>SUM(H9:H16)</f>
        <v>0</v>
      </c>
      <c r="I17" s="75">
        <f>SUM(I9:I16)</f>
        <v>0</v>
      </c>
      <c r="J17" s="74">
        <f t="shared" si="3"/>
        <v>1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852</v>
      </c>
      <c r="C27" s="380" t="s">
        <v>586</v>
      </c>
      <c r="D27" s="192">
        <f>SUM(D28:D31)</f>
        <v>1590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1590</v>
      </c>
      <c r="H27" s="70">
        <f t="shared" si="8"/>
        <v>0</v>
      </c>
      <c r="I27" s="70">
        <f t="shared" si="8"/>
        <v>0</v>
      </c>
      <c r="J27" s="71">
        <f t="shared" si="3"/>
        <v>1590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1590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1590</v>
      </c>
      <c r="E28" s="189"/>
      <c r="F28" s="189"/>
      <c r="G28" s="74">
        <f t="shared" si="2"/>
        <v>1590</v>
      </c>
      <c r="H28" s="65"/>
      <c r="I28" s="65"/>
      <c r="J28" s="74">
        <f t="shared" si="3"/>
        <v>1590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1590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602</v>
      </c>
      <c r="D38" s="194">
        <f>D27+D32+D37</f>
        <v>1590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1590</v>
      </c>
      <c r="H38" s="75">
        <f t="shared" si="12"/>
        <v>0</v>
      </c>
      <c r="I38" s="75">
        <f t="shared" si="12"/>
        <v>0</v>
      </c>
      <c r="J38" s="74">
        <f t="shared" si="3"/>
        <v>1590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1590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603</v>
      </c>
      <c r="B39" s="370" t="s">
        <v>604</v>
      </c>
      <c r="C39" s="369" t="s">
        <v>605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1591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1591</v>
      </c>
      <c r="H40" s="438">
        <f t="shared" si="13"/>
        <v>0</v>
      </c>
      <c r="I40" s="438">
        <f t="shared" si="13"/>
        <v>0</v>
      </c>
      <c r="J40" s="438">
        <f t="shared" si="13"/>
        <v>1591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1591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.75">
      <c r="A44" s="351"/>
      <c r="B44" s="169" t="s">
        <v>877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05"/>
      <c r="L44" s="605"/>
      <c r="M44" s="605"/>
      <c r="N44" s="605"/>
      <c r="O44" s="606" t="s">
        <v>870</v>
      </c>
      <c r="P44" s="607"/>
      <c r="Q44" s="607"/>
      <c r="R44" s="60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0">
      <selection activeCell="A114" sqref="A11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385</v>
      </c>
      <c r="B3" s="616" t="str">
        <f>'справка №1-БАЛАНС'!E3</f>
        <v>ЛОВЕЧТУРС АД</v>
      </c>
      <c r="C3" s="617"/>
      <c r="D3" s="524" t="s">
        <v>2</v>
      </c>
      <c r="E3" s="107" t="str">
        <f>'справка №1-БАЛАНС'!H3</f>
        <v> 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4" t="str">
        <f>'справка №1-БАЛАНС'!E5</f>
        <v>ПЪРВО  ТРИМЕСЕЧИЕ НА 2013 ГОДИНА</v>
      </c>
      <c r="C4" s="615"/>
      <c r="D4" s="525" t="s">
        <v>4</v>
      </c>
      <c r="E4" s="107">
        <f>'справка №1-БАЛАНС'!H4</f>
        <v>820167527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610</v>
      </c>
      <c r="B5" s="494"/>
      <c r="C5" s="495"/>
      <c r="D5" s="107"/>
      <c r="E5" s="496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</v>
      </c>
      <c r="D28" s="108">
        <v>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</v>
      </c>
      <c r="D43" s="104">
        <f>D24+D28+D29+D31+D30+D32+D33+D38</f>
        <v>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</v>
      </c>
      <c r="D44" s="103">
        <f>D43+D21+D19+D9</f>
        <v>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396</v>
      </c>
      <c r="D52" s="103">
        <f>SUM(D53:D55)</f>
        <v>396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396</v>
      </c>
      <c r="D53" s="108">
        <v>396</v>
      </c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396</v>
      </c>
      <c r="D66" s="103">
        <f>D52+D56+D61+D62+D63+D64</f>
        <v>396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20</v>
      </c>
      <c r="D85" s="104">
        <f>SUM(D86:D90)+D94</f>
        <v>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17</v>
      </c>
      <c r="D89" s="108">
        <v>17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6</v>
      </c>
      <c r="D95" s="108">
        <v>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26</v>
      </c>
      <c r="D96" s="104">
        <f>D85+D80+D75+D71+D95</f>
        <v>26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422</v>
      </c>
      <c r="D97" s="104">
        <f>D96+D68+D66</f>
        <v>422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877</v>
      </c>
      <c r="B109" s="611"/>
      <c r="C109" s="611" t="s">
        <v>871</v>
      </c>
      <c r="D109" s="611"/>
      <c r="E109" s="611"/>
      <c r="F109" s="61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0" t="s">
        <v>870</v>
      </c>
      <c r="D111" s="610"/>
      <c r="E111" s="610"/>
      <c r="F111" s="61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3" sqref="A33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385</v>
      </c>
      <c r="B4" s="618" t="str">
        <f>'справка №1-БАЛАНС'!E3</f>
        <v>ЛОВЕЧТУРС АД</v>
      </c>
      <c r="C4" s="618"/>
      <c r="D4" s="618"/>
      <c r="E4" s="618"/>
      <c r="F4" s="618"/>
      <c r="G4" s="624" t="s">
        <v>2</v>
      </c>
      <c r="H4" s="624"/>
      <c r="I4" s="498" t="str">
        <f>'справка №1-БАЛАНС'!H3</f>
        <v> </v>
      </c>
    </row>
    <row r="5" spans="1:9" ht="15">
      <c r="A5" s="499" t="s">
        <v>5</v>
      </c>
      <c r="B5" s="619" t="str">
        <f>'справка №1-БАЛАНС'!E5</f>
        <v>ПЪРВО  ТРИМЕСЕЧИЕ НА 2013 ГОДИНА</v>
      </c>
      <c r="C5" s="619"/>
      <c r="D5" s="619"/>
      <c r="E5" s="619"/>
      <c r="F5" s="619"/>
      <c r="G5" s="622" t="s">
        <v>4</v>
      </c>
      <c r="H5" s="623"/>
      <c r="I5" s="498">
        <f>'справка №1-БАЛАНС'!H4</f>
        <v>820167527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784</v>
      </c>
    </row>
    <row r="7" spans="1:9" s="518" customFormat="1" ht="12">
      <c r="A7" s="140" t="s">
        <v>465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794</v>
      </c>
      <c r="B12" s="90" t="s">
        <v>795</v>
      </c>
      <c r="C12" s="439">
        <v>110</v>
      </c>
      <c r="D12" s="98"/>
      <c r="E12" s="98"/>
      <c r="F12" s="98">
        <v>110</v>
      </c>
      <c r="G12" s="98"/>
      <c r="H12" s="98"/>
      <c r="I12" s="434">
        <f>F12+G12-H12</f>
        <v>110</v>
      </c>
    </row>
    <row r="13" spans="1:9" s="519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802</v>
      </c>
      <c r="C17" s="85">
        <f aca="true" t="shared" si="1" ref="C17:H17">C12+C13+C15+C16</f>
        <v>110</v>
      </c>
      <c r="D17" s="85">
        <f t="shared" si="1"/>
        <v>0</v>
      </c>
      <c r="E17" s="85">
        <f t="shared" si="1"/>
        <v>0</v>
      </c>
      <c r="F17" s="85">
        <f t="shared" si="1"/>
        <v>110</v>
      </c>
      <c r="G17" s="85">
        <f t="shared" si="1"/>
        <v>0</v>
      </c>
      <c r="H17" s="85">
        <f t="shared" si="1"/>
        <v>0</v>
      </c>
      <c r="I17" s="434">
        <f t="shared" si="0"/>
        <v>110</v>
      </c>
    </row>
    <row r="18" spans="1:9" s="519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169" t="s">
        <v>877</v>
      </c>
      <c r="B30" s="621"/>
      <c r="C30" s="621"/>
      <c r="D30" s="457" t="s">
        <v>819</v>
      </c>
      <c r="E30" s="620"/>
      <c r="F30" s="620"/>
      <c r="G30" s="620"/>
      <c r="H30" s="420" t="s">
        <v>781</v>
      </c>
      <c r="I30" s="620"/>
      <c r="J30" s="620"/>
    </row>
    <row r="31" spans="1:9" s="519" customFormat="1" ht="12">
      <c r="A31" s="349"/>
      <c r="B31" s="388"/>
      <c r="C31" s="349"/>
      <c r="D31" s="521"/>
      <c r="E31" s="521" t="s">
        <v>863</v>
      </c>
      <c r="F31" s="521"/>
      <c r="G31" s="521"/>
      <c r="H31" s="521"/>
      <c r="I31" s="521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A158" sqref="A158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ЛОВЕЧТУРС АД</v>
      </c>
      <c r="C5" s="625"/>
      <c r="D5" s="625"/>
      <c r="E5" s="568" t="s">
        <v>2</v>
      </c>
      <c r="F5" s="451" t="str">
        <f>'справка №1-БАЛАНС'!H3</f>
        <v> </v>
      </c>
    </row>
    <row r="6" spans="1:13" ht="15" customHeight="1">
      <c r="A6" s="27" t="s">
        <v>822</v>
      </c>
      <c r="B6" s="626" t="str">
        <f>'справка №1-БАЛАНС'!E5</f>
        <v>ПЪРВО  ТРИМЕСЕЧИЕ НА 2013 ГОДИНА</v>
      </c>
      <c r="C6" s="626"/>
      <c r="D6" s="508"/>
      <c r="E6" s="567" t="s">
        <v>4</v>
      </c>
      <c r="F6" s="509">
        <f>'справка №1-БАЛАНС'!H4</f>
        <v>820167527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873</v>
      </c>
      <c r="B12" s="37"/>
      <c r="C12" s="441">
        <v>1590</v>
      </c>
      <c r="D12" s="441">
        <v>100</v>
      </c>
      <c r="E12" s="441"/>
      <c r="F12" s="443">
        <f>C12-E12</f>
        <v>1590</v>
      </c>
    </row>
    <row r="13" spans="1:6" ht="12.75" hidden="1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6.75" customHeight="1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 hidden="1">
      <c r="A27" s="38" t="s">
        <v>565</v>
      </c>
      <c r="B27" s="39" t="s">
        <v>832</v>
      </c>
      <c r="C27" s="429">
        <f>SUM(C12:C26)</f>
        <v>1590</v>
      </c>
      <c r="D27" s="429"/>
      <c r="E27" s="429">
        <f>SUM(E12:E26)</f>
        <v>0</v>
      </c>
      <c r="F27" s="442">
        <f>SUM(F12:F26)</f>
        <v>1590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 hidden="1">
      <c r="A28" s="36" t="s">
        <v>833</v>
      </c>
      <c r="B28" s="40"/>
      <c r="C28" s="429"/>
      <c r="D28" s="429"/>
      <c r="E28" s="429"/>
      <c r="F28" s="442"/>
    </row>
    <row r="29" spans="1:6" ht="12.75" hidden="1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2.25" customHeight="1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 hidden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 hidden="1">
      <c r="A45" s="36" t="s">
        <v>835</v>
      </c>
      <c r="B45" s="40"/>
      <c r="C45" s="429"/>
      <c r="D45" s="429"/>
      <c r="E45" s="429"/>
      <c r="F45" s="442"/>
    </row>
    <row r="46" spans="1:6" ht="12.75" hidden="1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4.5" customHeight="1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 hidden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 hidden="1">
      <c r="A62" s="36" t="s">
        <v>837</v>
      </c>
      <c r="B62" s="40"/>
      <c r="C62" s="429"/>
      <c r="D62" s="429"/>
      <c r="E62" s="429"/>
      <c r="F62" s="442"/>
    </row>
    <row r="63" spans="1:6" ht="12.75" hidden="1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15.75" customHeight="1">
      <c r="A79" s="41" t="s">
        <v>840</v>
      </c>
      <c r="B79" s="39" t="s">
        <v>841</v>
      </c>
      <c r="C79" s="429">
        <f>C78+C61+C44+C27</f>
        <v>1590</v>
      </c>
      <c r="D79" s="429"/>
      <c r="E79" s="429">
        <f>E78+E61+E44+E27</f>
        <v>0</v>
      </c>
      <c r="F79" s="442">
        <f>F78+F61+F44+F27</f>
        <v>1590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 hidden="1">
      <c r="A80" s="34" t="s">
        <v>842</v>
      </c>
      <c r="B80" s="39"/>
      <c r="C80" s="429"/>
      <c r="D80" s="429"/>
      <c r="E80" s="429"/>
      <c r="F80" s="442"/>
    </row>
    <row r="81" spans="1:6" ht="14.25" customHeight="1" hidden="1">
      <c r="A81" s="36" t="s">
        <v>829</v>
      </c>
      <c r="B81" s="40"/>
      <c r="C81" s="429"/>
      <c r="D81" s="429"/>
      <c r="E81" s="429"/>
      <c r="F81" s="442"/>
    </row>
    <row r="82" spans="1:6" ht="12.75" hidden="1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 hidden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 hidden="1">
      <c r="A98" s="36" t="s">
        <v>833</v>
      </c>
      <c r="B98" s="40"/>
      <c r="C98" s="429"/>
      <c r="D98" s="429"/>
      <c r="E98" s="429"/>
      <c r="F98" s="442"/>
    </row>
    <row r="99" spans="1:6" ht="12.75" hidden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 hidden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 hidden="1">
      <c r="A115" s="36" t="s">
        <v>835</v>
      </c>
      <c r="B115" s="40"/>
      <c r="C115" s="429"/>
      <c r="D115" s="429"/>
      <c r="E115" s="429"/>
      <c r="F115" s="442"/>
    </row>
    <row r="116" spans="1:6" ht="12.75" hidden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.5" customHeight="1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 hidden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 hidden="1">
      <c r="A132" s="36" t="s">
        <v>837</v>
      </c>
      <c r="B132" s="40"/>
      <c r="C132" s="429"/>
      <c r="D132" s="429"/>
      <c r="E132" s="429"/>
      <c r="F132" s="442"/>
    </row>
    <row r="133" spans="1:6" ht="12.75" hidden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 hidden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 hidden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169" t="s">
        <v>877</v>
      </c>
      <c r="B151" s="452"/>
      <c r="C151" s="627" t="s">
        <v>872</v>
      </c>
      <c r="D151" s="627"/>
      <c r="E151" s="627"/>
      <c r="F151" s="627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7" t="s">
        <v>874</v>
      </c>
      <c r="D153" s="627"/>
      <c r="E153" s="627"/>
      <c r="F153" s="627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PC</cp:lastModifiedBy>
  <cp:lastPrinted>2013-04-25T11:18:49Z</cp:lastPrinted>
  <dcterms:created xsi:type="dcterms:W3CDTF">2000-06-29T12:02:40Z</dcterms:created>
  <dcterms:modified xsi:type="dcterms:W3CDTF">2013-04-25T11:22:24Z</dcterms:modified>
  <cp:category/>
  <cp:version/>
  <cp:contentType/>
  <cp:contentStatus/>
</cp:coreProperties>
</file>