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835" activeTab="2"/>
  </bookViews>
  <sheets>
    <sheet name="bal01-06.08" sheetId="1" r:id="rId1"/>
    <sheet name="opr01-06.08" sheetId="2" r:id="rId2"/>
    <sheet name="pp01-06.08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work</author>
  </authors>
  <commentList>
    <comment ref="L9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с/ка 601</t>
        </r>
      </text>
    </comment>
    <comment ref="L11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6"/>
            <rFont val="Tahoma"/>
            <family val="2"/>
          </rPr>
          <t xml:space="preserve">с/ка 602
</t>
        </r>
      </text>
    </comment>
    <comment ref="L12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с/ка 603</t>
        </r>
      </text>
    </comment>
    <comment ref="L13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с/ки 604
</t>
        </r>
      </text>
    </comment>
    <comment ref="L14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с/ка 605</t>
        </r>
        <r>
          <rPr>
            <sz val="8"/>
            <rFont val="Tahoma"/>
            <family val="0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0"/>
          </rPr>
          <t>work: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с/ки 6080,6081,6090,6091</t>
        </r>
      </text>
    </comment>
    <comment ref="L18" authorId="0">
      <text>
        <r>
          <rPr>
            <b/>
            <sz val="9"/>
            <rFont val="Tahoma"/>
            <family val="2"/>
          </rPr>
          <t>work:</t>
        </r>
        <r>
          <rPr>
            <sz val="12"/>
            <rFont val="Tahoma"/>
            <family val="2"/>
          </rPr>
          <t xml:space="preserve">
с/ки 6071, 6072</t>
        </r>
      </text>
    </comment>
  </commentList>
</comments>
</file>

<file path=xl/sharedStrings.xml><?xml version="1.0" encoding="utf-8"?>
<sst xmlns="http://schemas.openxmlformats.org/spreadsheetml/2006/main" count="240" uniqueCount="129">
  <si>
    <t>"СТОМАНА"  АД  В   НЕСЪСТОЯТЕЛНОСТ</t>
  </si>
  <si>
    <t xml:space="preserve"> БАЛАНС</t>
  </si>
  <si>
    <t>на "Стомана"АД в несъстоятелност към 30.06.2008г</t>
  </si>
  <si>
    <t>АКТИВ</t>
  </si>
  <si>
    <t>ПАСИВ</t>
  </si>
  <si>
    <t>раздели групи статии</t>
  </si>
  <si>
    <t>сума</t>
  </si>
  <si>
    <t>сума хил.лв</t>
  </si>
  <si>
    <t xml:space="preserve">текуща година </t>
  </si>
  <si>
    <t>предходна година</t>
  </si>
  <si>
    <t>А.КРАТКОТРАЙНИ АКТИВИ</t>
  </si>
  <si>
    <t>А.ЗАДЪЛЖЕНИЯ</t>
  </si>
  <si>
    <t xml:space="preserve">І.Парични средства  </t>
  </si>
  <si>
    <t>І.Краткосрочни задължения</t>
  </si>
  <si>
    <t>ВСИЧКО  І</t>
  </si>
  <si>
    <t>ІІ.Краткосрочни вземания</t>
  </si>
  <si>
    <t>ІІ.Дългосрочни задължения</t>
  </si>
  <si>
    <t>ВСИЧКО  ІІ</t>
  </si>
  <si>
    <t>ІІІ.Материални активи</t>
  </si>
  <si>
    <t>Б.ЛИКВИДАЦИОНЕН КАПИТАЛ</t>
  </si>
  <si>
    <t>ВСИЧКО  ІІІ</t>
  </si>
  <si>
    <t>І.Основен капитал</t>
  </si>
  <si>
    <t>ІІ.Финансов резултат от ликвидацията</t>
  </si>
  <si>
    <t>ІV. Финансови активи</t>
  </si>
  <si>
    <t>IІІ.Резерви, в т.ч.</t>
  </si>
  <si>
    <t>ВСИЧКО  ІV</t>
  </si>
  <si>
    <t>Резерв от последващи оценки на активи и пасиви</t>
  </si>
  <si>
    <t>ОБЩО РАЗДЕЛ  А:</t>
  </si>
  <si>
    <t>Други резерви</t>
  </si>
  <si>
    <t>ОБЩО РАЗДЕЛ  Б:</t>
  </si>
  <si>
    <t>СУМА НА АКТИВА</t>
  </si>
  <si>
    <t>СУМА НА ПАСИВА</t>
  </si>
  <si>
    <t>В. УСЛОВНИ АКТИВИ</t>
  </si>
  <si>
    <t>В. УСЛОВНИ ПАСИВИ</t>
  </si>
  <si>
    <t>Съставител:</t>
  </si>
  <si>
    <t xml:space="preserve">               Синдик:</t>
  </si>
  <si>
    <t xml:space="preserve">                        /Н.Стратиева/</t>
  </si>
  <si>
    <t xml:space="preserve">                              /В.Манолова/</t>
  </si>
  <si>
    <t>Заверил:  "БФОК" ООД                                            Регистриран одитор:</t>
  </si>
  <si>
    <t>/Зоя Петрова/</t>
  </si>
  <si>
    <t>Приложение   2   към    СС   13</t>
  </si>
  <si>
    <t>ОТЧЕТ</t>
  </si>
  <si>
    <t>Приложение 2</t>
  </si>
  <si>
    <t>за приходите  и  разходите</t>
  </si>
  <si>
    <t>Към чл.40, ал.1, т.2</t>
  </si>
  <si>
    <t>на "С Т О М А Н А" - А Д в несъстоятелност- гр. П Е Р Н И К</t>
  </si>
  <si>
    <t>на "С Т О М А Н А" - А Д - гр. П Е Р Н И К</t>
  </si>
  <si>
    <t>към.30.06.2008 год.</t>
  </si>
  <si>
    <t>В ХИЛ. ЛЕВА</t>
  </si>
  <si>
    <t>НАИМЕНОВАНИЕ НА РАЗХОДИТЕ</t>
  </si>
  <si>
    <t>Сума (лв)</t>
  </si>
  <si>
    <t>НАИМЕНОВАНИЕ НА ПРИХОДИТЕ</t>
  </si>
  <si>
    <t>Сума хил.лв</t>
  </si>
  <si>
    <t>Сума хил.лв.</t>
  </si>
  <si>
    <t>текуща година</t>
  </si>
  <si>
    <t xml:space="preserve">а </t>
  </si>
  <si>
    <t>I</t>
  </si>
  <si>
    <t>РАЗХОДИ ПО ЛИКВИДАЦИЯТА</t>
  </si>
  <si>
    <t>ПРИХОДИ ОТ ЛИКВИДАЦИЯТА</t>
  </si>
  <si>
    <t>Разходи за издръжка на ликвидаторите</t>
  </si>
  <si>
    <t>Приходи от продажби на:</t>
  </si>
  <si>
    <t>Разходи за персонала</t>
  </si>
  <si>
    <t>а</t>
  </si>
  <si>
    <t>активи за продажба</t>
  </si>
  <si>
    <t>Балансова стойност на продадените активи/без продукция/</t>
  </si>
  <si>
    <t>Финансови приходи</t>
  </si>
  <si>
    <t>Финансови разходи</t>
  </si>
  <si>
    <t>Други приходи</t>
  </si>
  <si>
    <t>Други разходи,свързани с ликвидацията</t>
  </si>
  <si>
    <t>Приходи от възстановена обезценка на вземания</t>
  </si>
  <si>
    <t>в т. ч.приходи от възстановена обезценка на вземания</t>
  </si>
  <si>
    <t>ВСИЧКО ЗА I:</t>
  </si>
  <si>
    <t>ВСИЧКО ЗА ГРУПА I:</t>
  </si>
  <si>
    <t>ІІ</t>
  </si>
  <si>
    <t>СЧЕТОВОДНА ПЕЧАЛБА ОТ ЛИКВИДАЦИЯ</t>
  </si>
  <si>
    <t>СЧЕТОВОДНА ЗАГУБА ОТ ЛИКВИДАЦИЯ</t>
  </si>
  <si>
    <t>ІІІ</t>
  </si>
  <si>
    <t>РАЗХОДИ ЗА ДАНЪЦИ ОТ ПЕЧАЛБАТА</t>
  </si>
  <si>
    <t>ЗАГУБА ОТ ЛИКВИДАЦИЯ</t>
  </si>
  <si>
    <t>ІV</t>
  </si>
  <si>
    <t>ПЕЧАЛБА ОТ ЛИКВИДАЦИЯ</t>
  </si>
  <si>
    <t>ВСИЧКО (I+III+IV)</t>
  </si>
  <si>
    <t>ВСИЧКО (I+III)</t>
  </si>
  <si>
    <t>Синдик:</t>
  </si>
  <si>
    <t>/Н.Стратиева/</t>
  </si>
  <si>
    <t>/В.МаноловаІ</t>
  </si>
  <si>
    <t>/В.Манолова/</t>
  </si>
  <si>
    <t>Приложение № 3</t>
  </si>
  <si>
    <t>за паричните потоци по прекия метод</t>
  </si>
  <si>
    <t>Към СС 13</t>
  </si>
  <si>
    <t>на  "СТОМАНА"   АД    ПЕРНИК В НЕСЪСТОЯТЕЛНОСТ</t>
  </si>
  <si>
    <t>към30 .06.2008</t>
  </si>
  <si>
    <t>( лв.)</t>
  </si>
  <si>
    <t>( хил. лв.)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</si>
  <si>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</si>
  <si>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</si>
  <si>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</si>
  <si>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</si>
  <si>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</si>
  <si>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</si>
  <si>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потоци, свързани с вземания и задължения,възникнали преди ликвидацията</t>
  </si>
  <si>
    <t>1.Парични потоци , свързани с търговски контрагенти</t>
  </si>
  <si>
    <t>2. Парични потоци , свързани с разчети с персонала</t>
  </si>
  <si>
    <t>3. Парични потоци , свързани с финансови институции</t>
  </si>
  <si>
    <t>4. Парични потоци , свързани с държавни органи</t>
  </si>
  <si>
    <t>5. Парични потоци , свързани с други дебитори и кредитори</t>
  </si>
  <si>
    <t>6. Парични потоци , свързани със собствениците</t>
  </si>
  <si>
    <t>Всичко парични потоци, свързани свземания и задължения, възникнали преди ликвидацията(А)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</si>
  <si>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</si>
  <si>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</si>
  <si>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</si>
  <si>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</si>
  <si>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</si>
  <si>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</si>
  <si>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</si>
  <si>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Б. Парични потоци ,свързани със сделки по време на ликвидацията</t>
  </si>
  <si>
    <t>1.Парични потоци , свързани с  контрагенти</t>
  </si>
  <si>
    <t>2. Парични потоци , свързани с финансови активи</t>
  </si>
  <si>
    <t>3. Парични потоци , свързани с разчети с персонала</t>
  </si>
  <si>
    <t>4. Парични потоци , свързани с лихви, комисионни, дивиденти и други подобни</t>
  </si>
  <si>
    <t>6. Други парични потоци от ликвидационна дейност</t>
  </si>
  <si>
    <t>Всичко парични потоци от сделки по време на ликвидацията (Б)</t>
  </si>
  <si>
    <t>В. Изменения на паричните средства през периода (А+Б)</t>
  </si>
  <si>
    <t>Г. Парични средства в началото на периода</t>
  </si>
  <si>
    <t>Д. Парични средства в края на периода</t>
  </si>
  <si>
    <t xml:space="preserve">                       Изготвил:</t>
  </si>
  <si>
    <t>Синдик</t>
  </si>
  <si>
    <t xml:space="preserve">                                        /Н.Стратиева /</t>
  </si>
  <si>
    <t>/В Манолова 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</si>
</sst>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0"/>
      <name val="Arial"/>
      <family val="0"/>
    </font>
    <font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ok"/>
      <family val="0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b/>
      <sz val="10"/>
      <name val="Times New Roman Cyr"/>
      <family val="1"/>
    </font>
    <font>
      <sz val="10"/>
      <name val="TmsCyr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sz val="10"/>
      <name val="Hebar"/>
      <family val="0"/>
    </font>
    <font>
      <sz val="10"/>
      <color indexed="9"/>
      <name val="Times New Roman Cyr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1" xfId="21" applyNumberFormat="1" applyFont="1" applyBorder="1" applyAlignment="1">
      <alignment vertical="center" wrapText="1"/>
      <protection/>
    </xf>
    <xf numFmtId="0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3" fillId="0" borderId="1" xfId="21" applyNumberFormat="1" applyFont="1" applyBorder="1" applyAlignment="1">
      <alignment vertical="center" wrapText="1"/>
      <protection/>
    </xf>
    <xf numFmtId="4" fontId="4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3" fillId="0" borderId="1" xfId="0" applyNumberFormat="1" applyFont="1" applyBorder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 wrapText="1"/>
      <protection/>
    </xf>
    <xf numFmtId="3" fontId="0" fillId="0" borderId="0" xfId="21" applyNumberFormat="1" applyFont="1" applyAlignment="1">
      <alignment horizontal="left" vertical="center"/>
      <protection/>
    </xf>
    <xf numFmtId="0" fontId="3" fillId="0" borderId="0" xfId="21" applyFont="1" applyAlignment="1">
      <alignment horizontal="centerContinuous" vertical="center"/>
      <protection/>
    </xf>
    <xf numFmtId="0" fontId="5" fillId="0" borderId="0" xfId="21" applyFont="1" applyBorder="1" applyAlignment="1" applyProtection="1">
      <alignment horizontal="center" vertical="center" wrapText="1"/>
      <protection/>
    </xf>
    <xf numFmtId="3" fontId="5" fillId="0" borderId="0" xfId="21" applyNumberFormat="1" applyFont="1" applyBorder="1" applyAlignment="1" applyProtection="1">
      <alignment horizontal="centerContinuous" vertical="center" wrapText="1"/>
      <protection/>
    </xf>
    <xf numFmtId="0" fontId="5" fillId="0" borderId="0" xfId="21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3" fontId="5" fillId="0" borderId="5" xfId="21" applyNumberFormat="1" applyFont="1" applyBorder="1" applyAlignment="1">
      <alignment horizontal="center" vertical="center" wrapText="1"/>
      <protection/>
    </xf>
    <xf numFmtId="3" fontId="5" fillId="0" borderId="0" xfId="21" applyNumberFormat="1" applyFont="1" applyAlignment="1" applyProtection="1">
      <alignment horizontal="centerContinuous" vertical="center"/>
      <protection/>
    </xf>
    <xf numFmtId="0" fontId="5" fillId="0" borderId="0" xfId="21" applyFont="1" applyAlignment="1" applyProtection="1">
      <alignment horizontal="centerContinuous" vertical="center"/>
      <protection/>
    </xf>
    <xf numFmtId="0" fontId="5" fillId="0" borderId="0" xfId="21" applyFont="1" applyBorder="1" applyAlignment="1" applyProtection="1">
      <alignment horizontal="centerContinuous" vertical="center" wrapText="1"/>
      <protection locked="0"/>
    </xf>
    <xf numFmtId="3" fontId="3" fillId="0" borderId="0" xfId="21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 wrapText="1"/>
    </xf>
    <xf numFmtId="3" fontId="5" fillId="0" borderId="6" xfId="21" applyNumberFormat="1" applyFont="1" applyBorder="1" applyAlignment="1">
      <alignment horizontal="center" vertical="center" wrapText="1"/>
      <protection/>
    </xf>
    <xf numFmtId="3" fontId="5" fillId="0" borderId="1" xfId="21" applyNumberFormat="1" applyFont="1" applyBorder="1" applyAlignment="1">
      <alignment horizontal="center" vertical="center" wrapText="1"/>
      <protection/>
    </xf>
    <xf numFmtId="3" fontId="5" fillId="0" borderId="7" xfId="21" applyNumberFormat="1" applyFont="1" applyBorder="1" applyAlignment="1">
      <alignment horizontal="center" vertical="center" wrapText="1"/>
      <protection/>
    </xf>
    <xf numFmtId="3" fontId="5" fillId="0" borderId="0" xfId="21" applyNumberFormat="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3" fontId="5" fillId="0" borderId="8" xfId="21" applyNumberFormat="1" applyFont="1" applyBorder="1" applyAlignment="1">
      <alignment horizontal="center" vertical="center" wrapText="1"/>
      <protection/>
    </xf>
    <xf numFmtId="3" fontId="3" fillId="0" borderId="1" xfId="21" applyNumberFormat="1" applyFont="1" applyBorder="1" applyAlignment="1">
      <alignment horizontal="center" vertical="center" wrapText="1"/>
      <protection/>
    </xf>
    <xf numFmtId="4" fontId="3" fillId="0" borderId="1" xfId="21" applyNumberFormat="1" applyFont="1" applyBorder="1" applyAlignment="1" applyProtection="1">
      <alignment horizontal="center" vertical="center" wrapText="1"/>
      <protection locked="0"/>
    </xf>
    <xf numFmtId="3" fontId="3" fillId="0" borderId="1" xfId="21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3" fontId="3" fillId="0" borderId="9" xfId="21" applyNumberFormat="1" applyFont="1" applyBorder="1" applyAlignment="1" applyProtection="1">
      <alignment horizontal="center" vertical="center"/>
      <protection locked="0"/>
    </xf>
    <xf numFmtId="4" fontId="3" fillId="0" borderId="0" xfId="21" applyNumberFormat="1" applyFont="1" applyBorder="1" applyAlignment="1" applyProtection="1">
      <alignment horizontal="center" vertical="center" wrapText="1"/>
      <protection locked="0"/>
    </xf>
    <xf numFmtId="0" fontId="5" fillId="0" borderId="1" xfId="21" applyFont="1" applyBorder="1" applyAlignment="1">
      <alignment vertical="center" wrapText="1"/>
      <protection/>
    </xf>
    <xf numFmtId="3" fontId="3" fillId="0" borderId="1" xfId="21" applyNumberFormat="1" applyFont="1" applyBorder="1" applyAlignment="1">
      <alignment vertical="center" wrapText="1"/>
      <protection/>
    </xf>
    <xf numFmtId="3" fontId="3" fillId="0" borderId="6" xfId="21" applyNumberFormat="1" applyFont="1" applyBorder="1" applyAlignment="1" applyProtection="1">
      <alignment vertical="center"/>
      <protection locked="0"/>
    </xf>
    <xf numFmtId="3" fontId="3" fillId="0" borderId="8" xfId="21" applyNumberFormat="1" applyFont="1" applyBorder="1" applyAlignment="1">
      <alignment horizontal="center" vertical="center" wrapText="1"/>
      <protection/>
    </xf>
    <xf numFmtId="4" fontId="3" fillId="0" borderId="10" xfId="21" applyNumberFormat="1" applyFont="1" applyBorder="1" applyAlignment="1" applyProtection="1">
      <alignment horizontal="center" vertical="center" wrapText="1"/>
      <protection locked="0"/>
    </xf>
    <xf numFmtId="3" fontId="3" fillId="0" borderId="11" xfId="21" applyNumberFormat="1" applyFont="1" applyBorder="1" applyAlignment="1" applyProtection="1">
      <alignment horizontal="center" vertical="center"/>
      <protection locked="0"/>
    </xf>
    <xf numFmtId="3" fontId="3" fillId="0" borderId="12" xfId="21" applyNumberFormat="1" applyFont="1" applyBorder="1" applyAlignment="1">
      <alignment horizontal="center" vertical="center" wrapText="1"/>
      <protection/>
    </xf>
    <xf numFmtId="4" fontId="3" fillId="0" borderId="13" xfId="21" applyNumberFormat="1" applyFont="1" applyBorder="1" applyAlignment="1" applyProtection="1">
      <alignment horizontal="center" vertical="center" wrapText="1"/>
      <protection locked="0"/>
    </xf>
    <xf numFmtId="0" fontId="3" fillId="0" borderId="1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 applyProtection="1">
      <alignment horizontal="center" vertical="center"/>
      <protection locked="0"/>
    </xf>
    <xf numFmtId="0" fontId="3" fillId="0" borderId="1" xfId="21" applyNumberFormat="1" applyFont="1" applyBorder="1" applyAlignment="1">
      <alignment horizontal="center" vertical="center"/>
      <protection/>
    </xf>
    <xf numFmtId="0" fontId="3" fillId="0" borderId="0" xfId="21" applyNumberFormat="1" applyFont="1" applyBorder="1" applyAlignment="1" applyProtection="1">
      <alignment horizontal="center" vertical="center"/>
      <protection locked="0"/>
    </xf>
    <xf numFmtId="0" fontId="3" fillId="0" borderId="1" xfId="21" applyFont="1" applyBorder="1" applyAlignment="1">
      <alignment vertical="center" wrapText="1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 wrapText="1"/>
      <protection/>
    </xf>
    <xf numFmtId="0" fontId="3" fillId="0" borderId="16" xfId="21" applyNumberFormat="1" applyFont="1" applyBorder="1" applyAlignment="1">
      <alignment horizontal="center" vertical="center" wrapText="1"/>
      <protection/>
    </xf>
    <xf numFmtId="0" fontId="3" fillId="0" borderId="16" xfId="21" applyNumberFormat="1" applyFont="1" applyBorder="1" applyAlignment="1" applyProtection="1">
      <alignment horizontal="center" vertical="center"/>
      <protection locked="0"/>
    </xf>
    <xf numFmtId="0" fontId="3" fillId="0" borderId="16" xfId="21" applyNumberFormat="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 wrapText="1"/>
      <protection/>
    </xf>
    <xf numFmtId="0" fontId="3" fillId="0" borderId="17" xfId="21" applyNumberFormat="1" applyFont="1" applyBorder="1" applyAlignment="1">
      <alignment horizontal="center" vertical="center" wrapText="1"/>
      <protection/>
    </xf>
    <xf numFmtId="0" fontId="3" fillId="0" borderId="18" xfId="21" applyNumberFormat="1" applyFont="1" applyBorder="1" applyAlignment="1" applyProtection="1">
      <alignment horizontal="center" vertical="center"/>
      <protection locked="0"/>
    </xf>
    <xf numFmtId="0" fontId="3" fillId="0" borderId="19" xfId="21" applyFont="1" applyBorder="1" applyAlignment="1">
      <alignment horizontal="center" vertical="center"/>
      <protection/>
    </xf>
    <xf numFmtId="0" fontId="3" fillId="0" borderId="20" xfId="21" applyFont="1" applyBorder="1" applyAlignment="1">
      <alignment horizontal="center" vertical="center" wrapText="1"/>
      <protection/>
    </xf>
    <xf numFmtId="0" fontId="3" fillId="0" borderId="21" xfId="21" applyNumberFormat="1" applyFont="1" applyBorder="1" applyAlignment="1">
      <alignment horizontal="center" vertical="center" wrapText="1"/>
      <protection/>
    </xf>
    <xf numFmtId="0" fontId="3" fillId="0" borderId="21" xfId="21" applyNumberFormat="1" applyFont="1" applyBorder="1" applyAlignment="1" applyProtection="1">
      <alignment horizontal="center" vertical="center"/>
      <protection locked="0"/>
    </xf>
    <xf numFmtId="0" fontId="3" fillId="0" borderId="21" xfId="21" applyNumberFormat="1" applyFont="1" applyBorder="1" applyAlignment="1">
      <alignment horizontal="center" vertical="center"/>
      <protection/>
    </xf>
    <xf numFmtId="0" fontId="3" fillId="0" borderId="21" xfId="21" applyFont="1" applyBorder="1" applyAlignment="1">
      <alignment horizontal="center" vertical="center" wrapText="1"/>
      <protection/>
    </xf>
    <xf numFmtId="0" fontId="3" fillId="0" borderId="22" xfId="21" applyNumberFormat="1" applyFont="1" applyBorder="1" applyAlignment="1">
      <alignment horizontal="center" vertical="center" wrapText="1"/>
      <protection/>
    </xf>
    <xf numFmtId="0" fontId="3" fillId="0" borderId="23" xfId="21" applyNumberFormat="1" applyFont="1" applyBorder="1" applyAlignment="1" applyProtection="1">
      <alignment horizontal="center" vertical="center"/>
      <protection locked="0"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vertical="center" wrapText="1"/>
      <protection/>
    </xf>
    <xf numFmtId="4" fontId="5" fillId="0" borderId="1" xfId="21" applyNumberFormat="1" applyFont="1" applyBorder="1" applyAlignment="1">
      <alignment vertical="center" wrapText="1"/>
      <protection/>
    </xf>
    <xf numFmtId="4" fontId="5" fillId="0" borderId="1" xfId="21" applyNumberFormat="1" applyFont="1" applyBorder="1" applyAlignment="1" applyProtection="1">
      <alignment vertical="center"/>
      <protection locked="0"/>
    </xf>
    <xf numFmtId="3" fontId="5" fillId="0" borderId="1" xfId="21" applyNumberFormat="1" applyFont="1" applyBorder="1" applyAlignment="1" applyProtection="1">
      <alignment vertical="center"/>
      <protection locked="0"/>
    </xf>
    <xf numFmtId="4" fontId="5" fillId="0" borderId="0" xfId="21" applyNumberFormat="1" applyFont="1" applyBorder="1" applyAlignment="1">
      <alignment vertical="center" wrapText="1"/>
      <protection/>
    </xf>
    <xf numFmtId="0" fontId="5" fillId="0" borderId="0" xfId="21" applyFont="1" applyAlignment="1">
      <alignment vertical="center"/>
      <protection/>
    </xf>
    <xf numFmtId="3" fontId="5" fillId="0" borderId="1" xfId="21" applyNumberFormat="1" applyFont="1" applyBorder="1" applyAlignment="1">
      <alignment vertical="center" wrapText="1"/>
      <protection/>
    </xf>
    <xf numFmtId="3" fontId="5" fillId="0" borderId="6" xfId="21" applyNumberFormat="1" applyFont="1" applyBorder="1" applyAlignment="1" applyProtection="1">
      <alignment vertical="center"/>
      <protection locked="0"/>
    </xf>
    <xf numFmtId="0" fontId="5" fillId="0" borderId="24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vertical="center" wrapText="1"/>
      <protection/>
    </xf>
    <xf numFmtId="4" fontId="5" fillId="0" borderId="9" xfId="21" applyNumberFormat="1" applyFont="1" applyBorder="1" applyAlignment="1">
      <alignment vertical="center" wrapText="1"/>
      <protection/>
    </xf>
    <xf numFmtId="4" fontId="5" fillId="0" borderId="9" xfId="21" applyNumberFormat="1" applyFont="1" applyBorder="1" applyAlignment="1" applyProtection="1">
      <alignment vertical="center"/>
      <protection locked="0"/>
    </xf>
    <xf numFmtId="0" fontId="5" fillId="0" borderId="9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vertical="center" wrapText="1"/>
      <protection/>
    </xf>
    <xf numFmtId="0" fontId="5" fillId="0" borderId="25" xfId="21" applyFont="1" applyBorder="1" applyAlignment="1">
      <alignment vertical="center" wrapText="1"/>
      <protection/>
    </xf>
    <xf numFmtId="4" fontId="5" fillId="0" borderId="23" xfId="21" applyNumberFormat="1" applyFont="1" applyBorder="1" applyAlignment="1">
      <alignment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4" fontId="3" fillId="0" borderId="1" xfId="21" applyNumberFormat="1" applyFont="1" applyBorder="1" applyAlignment="1">
      <alignment horizontal="right" vertical="center" wrapText="1"/>
      <protection/>
    </xf>
    <xf numFmtId="3" fontId="3" fillId="0" borderId="1" xfId="21" applyNumberFormat="1" applyFont="1" applyBorder="1" applyAlignment="1" applyProtection="1">
      <alignment vertical="center"/>
      <protection locked="0"/>
    </xf>
    <xf numFmtId="0" fontId="3" fillId="0" borderId="1" xfId="21" applyFont="1" applyBorder="1" applyAlignment="1">
      <alignment horizontal="left" vertical="center"/>
      <protection/>
    </xf>
    <xf numFmtId="2" fontId="3" fillId="0" borderId="1" xfId="21" applyNumberFormat="1" applyFont="1" applyBorder="1" applyAlignment="1">
      <alignment vertical="center" wrapText="1"/>
      <protection/>
    </xf>
    <xf numFmtId="4" fontId="3" fillId="0" borderId="0" xfId="21" applyNumberFormat="1" applyFont="1" applyBorder="1" applyAlignment="1">
      <alignment vertical="center" wrapText="1"/>
      <protection/>
    </xf>
    <xf numFmtId="0" fontId="3" fillId="0" borderId="26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left" vertical="center" wrapText="1"/>
      <protection/>
    </xf>
    <xf numFmtId="3" fontId="3" fillId="0" borderId="25" xfId="21" applyNumberFormat="1" applyFont="1" applyBorder="1" applyAlignment="1">
      <alignment vertical="center" wrapText="1"/>
      <protection/>
    </xf>
    <xf numFmtId="4" fontId="3" fillId="0" borderId="1" xfId="21" applyNumberFormat="1" applyFont="1" applyBorder="1" applyAlignment="1">
      <alignment vertical="center" wrapText="1"/>
      <protection/>
    </xf>
    <xf numFmtId="2" fontId="3" fillId="0" borderId="1" xfId="21" applyNumberFormat="1" applyFont="1" applyBorder="1" applyAlignment="1">
      <alignment horizontal="right" vertical="center" wrapText="1"/>
      <protection/>
    </xf>
    <xf numFmtId="4" fontId="3" fillId="0" borderId="0" xfId="21" applyNumberFormat="1" applyFont="1" applyBorder="1" applyAlignment="1">
      <alignment horizontal="right" vertical="center" wrapText="1"/>
      <protection/>
    </xf>
    <xf numFmtId="0" fontId="3" fillId="0" borderId="27" xfId="21" applyFont="1" applyBorder="1" applyAlignment="1">
      <alignment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4" fontId="3" fillId="0" borderId="1" xfId="21" applyNumberFormat="1" applyFont="1" applyBorder="1" applyAlignment="1">
      <alignment vertical="center" wrapText="1"/>
      <protection/>
    </xf>
    <xf numFmtId="0" fontId="3" fillId="0" borderId="1" xfId="21" applyFont="1" applyBorder="1" applyAlignment="1">
      <alignment horizontal="left" vertical="center"/>
      <protection/>
    </xf>
    <xf numFmtId="0" fontId="3" fillId="0" borderId="1" xfId="21" applyFont="1" applyBorder="1" applyAlignment="1">
      <alignment horizontal="right" vertical="center" wrapText="1"/>
      <protection/>
    </xf>
    <xf numFmtId="0" fontId="3" fillId="0" borderId="27" xfId="21" applyFont="1" applyBorder="1" applyAlignment="1">
      <alignment horizontal="left" vertical="center" wrapText="1"/>
      <protection/>
    </xf>
    <xf numFmtId="0" fontId="3" fillId="0" borderId="7" xfId="21" applyFont="1" applyBorder="1" applyAlignment="1">
      <alignment vertical="center" wrapText="1"/>
      <protection/>
    </xf>
    <xf numFmtId="0" fontId="8" fillId="0" borderId="0" xfId="21" applyFont="1" applyAlignment="1">
      <alignment vertical="center"/>
      <protection/>
    </xf>
    <xf numFmtId="0" fontId="3" fillId="0" borderId="1" xfId="21" applyFont="1" applyBorder="1" applyAlignment="1">
      <alignment horizontal="center" vertical="center"/>
      <protection/>
    </xf>
    <xf numFmtId="3" fontId="3" fillId="0" borderId="1" xfId="21" applyNumberFormat="1" applyFont="1" applyBorder="1" applyAlignment="1">
      <alignment vertical="center" wrapText="1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28" xfId="21" applyFont="1" applyBorder="1" applyAlignment="1">
      <alignment horizontal="left" vertical="center" wrapText="1"/>
      <protection/>
    </xf>
    <xf numFmtId="4" fontId="3" fillId="0" borderId="1" xfId="21" applyNumberFormat="1" applyFont="1" applyBorder="1" applyAlignment="1">
      <alignment vertical="center"/>
      <protection/>
    </xf>
    <xf numFmtId="4" fontId="3" fillId="0" borderId="0" xfId="21" applyNumberFormat="1" applyFont="1" applyBorder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3" fontId="3" fillId="0" borderId="6" xfId="21" applyNumberFormat="1" applyFont="1" applyBorder="1" applyAlignment="1">
      <alignment vertical="center" wrapText="1"/>
      <protection/>
    </xf>
    <xf numFmtId="0" fontId="3" fillId="0" borderId="26" xfId="21" applyFont="1" applyBorder="1" applyAlignment="1">
      <alignment horizontal="center" vertical="center"/>
      <protection/>
    </xf>
    <xf numFmtId="4" fontId="3" fillId="0" borderId="1" xfId="21" applyNumberFormat="1" applyFont="1" applyBorder="1" applyAlignment="1" applyProtection="1">
      <alignment vertical="center"/>
      <protection locked="0"/>
    </xf>
    <xf numFmtId="0" fontId="5" fillId="0" borderId="28" xfId="21" applyFont="1" applyBorder="1" applyAlignment="1">
      <alignment horizontal="center" vertical="center"/>
      <protection/>
    </xf>
    <xf numFmtId="4" fontId="5" fillId="0" borderId="1" xfId="21" applyNumberFormat="1" applyFont="1" applyBorder="1" applyAlignment="1">
      <alignment vertical="center"/>
      <protection/>
    </xf>
    <xf numFmtId="0" fontId="3" fillId="0" borderId="1" xfId="21" applyFont="1" applyBorder="1" applyAlignment="1">
      <alignment vertical="center" wrapText="1"/>
      <protection/>
    </xf>
    <xf numFmtId="3" fontId="3" fillId="0" borderId="6" xfId="21" applyNumberFormat="1" applyFont="1" applyBorder="1" applyAlignment="1" applyProtection="1">
      <alignment vertical="center"/>
      <protection locked="0"/>
    </xf>
    <xf numFmtId="0" fontId="5" fillId="0" borderId="27" xfId="21" applyFont="1" applyBorder="1" applyAlignment="1">
      <alignment vertical="center" wrapText="1"/>
      <protection/>
    </xf>
    <xf numFmtId="3" fontId="5" fillId="0" borderId="1" xfId="21" applyNumberFormat="1" applyFont="1" applyBorder="1" applyAlignment="1">
      <alignment vertical="center" wrapText="1"/>
      <protection/>
    </xf>
    <xf numFmtId="3" fontId="5" fillId="0" borderId="25" xfId="21" applyNumberFormat="1" applyFont="1" applyBorder="1" applyAlignment="1">
      <alignment vertical="center" wrapText="1"/>
      <protection/>
    </xf>
    <xf numFmtId="3" fontId="5" fillId="0" borderId="25" xfId="21" applyNumberFormat="1" applyFont="1" applyBorder="1" applyAlignment="1">
      <alignment vertical="center"/>
      <protection/>
    </xf>
    <xf numFmtId="0" fontId="5" fillId="0" borderId="1" xfId="21" applyFont="1" applyBorder="1" applyAlignment="1">
      <alignment horizontal="left" vertical="center" wrapText="1"/>
      <protection/>
    </xf>
    <xf numFmtId="0" fontId="5" fillId="0" borderId="27" xfId="21" applyFont="1" applyBorder="1" applyAlignment="1">
      <alignment horizontal="left" vertical="center" wrapText="1"/>
      <protection/>
    </xf>
    <xf numFmtId="2" fontId="5" fillId="0" borderId="9" xfId="21" applyNumberFormat="1" applyFont="1" applyBorder="1" applyAlignment="1">
      <alignment horizontal="right" vertical="center" wrapText="1"/>
      <protection/>
    </xf>
    <xf numFmtId="4" fontId="5" fillId="0" borderId="0" xfId="21" applyNumberFormat="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left" vertical="center" wrapText="1"/>
      <protection/>
    </xf>
    <xf numFmtId="3" fontId="5" fillId="0" borderId="25" xfId="21" applyNumberFormat="1" applyFont="1" applyBorder="1" applyAlignment="1">
      <alignment horizontal="right" vertical="center" wrapText="1"/>
      <protection/>
    </xf>
    <xf numFmtId="3" fontId="3" fillId="2" borderId="1" xfId="21" applyNumberFormat="1" applyFont="1" applyFill="1" applyBorder="1" applyAlignment="1" applyProtection="1">
      <alignment vertical="center"/>
      <protection locked="0"/>
    </xf>
    <xf numFmtId="3" fontId="3" fillId="2" borderId="6" xfId="21" applyNumberFormat="1" applyFont="1" applyFill="1" applyBorder="1" applyAlignment="1" applyProtection="1">
      <alignment vertical="center"/>
      <protection locked="0"/>
    </xf>
    <xf numFmtId="0" fontId="5" fillId="0" borderId="27" xfId="21" applyFont="1" applyBorder="1" applyAlignment="1">
      <alignment vertical="center" wrapText="1"/>
      <protection/>
    </xf>
    <xf numFmtId="0" fontId="5" fillId="0" borderId="25" xfId="21" applyNumberFormat="1" applyFont="1" applyBorder="1" applyAlignment="1">
      <alignment horizontal="right" vertical="center" wrapText="1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vertical="center" wrapText="1"/>
      <protection/>
    </xf>
    <xf numFmtId="4" fontId="5" fillId="0" borderId="7" xfId="21" applyNumberFormat="1" applyFont="1" applyBorder="1" applyAlignment="1">
      <alignment vertical="center" wrapTex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9" xfId="21" applyFont="1" applyBorder="1" applyAlignment="1">
      <alignment vertical="center" wrapText="1"/>
      <protection/>
    </xf>
    <xf numFmtId="3" fontId="5" fillId="0" borderId="7" xfId="21" applyNumberFormat="1" applyFont="1" applyBorder="1" applyAlignment="1">
      <alignment vertical="center" wrapText="1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vertical="center" wrapText="1"/>
      <protection/>
    </xf>
    <xf numFmtId="4" fontId="5" fillId="0" borderId="12" xfId="21" applyNumberFormat="1" applyFont="1" applyBorder="1" applyAlignment="1">
      <alignment vertical="center" wrapText="1"/>
      <protection/>
    </xf>
    <xf numFmtId="3" fontId="5" fillId="0" borderId="6" xfId="21" applyNumberFormat="1" applyFont="1" applyBorder="1" applyAlignment="1">
      <alignment vertical="center" wrapText="1"/>
      <protection/>
    </xf>
    <xf numFmtId="0" fontId="5" fillId="0" borderId="2" xfId="21" applyFont="1" applyBorder="1" applyAlignment="1">
      <alignment vertical="center" wrapText="1"/>
      <protection/>
    </xf>
    <xf numFmtId="4" fontId="5" fillId="0" borderId="12" xfId="21" applyNumberFormat="1" applyFont="1" applyBorder="1" applyAlignment="1">
      <alignment horizontal="right" vertical="center" wrapText="1"/>
      <protection/>
    </xf>
    <xf numFmtId="0" fontId="5" fillId="0" borderId="7" xfId="21" applyFont="1" applyBorder="1" applyAlignment="1">
      <alignment horizontal="right" vertical="center" wrapText="1"/>
      <protection/>
    </xf>
    <xf numFmtId="3" fontId="5" fillId="0" borderId="28" xfId="21" applyNumberFormat="1" applyFont="1" applyBorder="1" applyAlignment="1">
      <alignment vertical="center" wrapText="1"/>
      <protection/>
    </xf>
    <xf numFmtId="3" fontId="5" fillId="0" borderId="12" xfId="21" applyNumberFormat="1" applyFont="1" applyBorder="1" applyAlignment="1">
      <alignment vertical="center" wrapText="1"/>
      <protection/>
    </xf>
    <xf numFmtId="0" fontId="5" fillId="0" borderId="5" xfId="21" applyFont="1" applyBorder="1" applyAlignment="1">
      <alignment vertical="center" wrapText="1"/>
      <protection/>
    </xf>
    <xf numFmtId="3" fontId="5" fillId="0" borderId="30" xfId="21" applyNumberFormat="1" applyFont="1" applyBorder="1" applyAlignment="1">
      <alignment horizontal="right" vertical="center" wrapText="1"/>
      <protection/>
    </xf>
    <xf numFmtId="0" fontId="3" fillId="0" borderId="0" xfId="21" applyFont="1" applyAlignment="1">
      <alignment horizontal="center" vertical="center"/>
      <protection/>
    </xf>
    <xf numFmtId="0" fontId="0" fillId="0" borderId="31" xfId="0" applyBorder="1" applyAlignment="1">
      <alignment horizontal="center" vertical="center" wrapText="1"/>
    </xf>
    <xf numFmtId="0" fontId="3" fillId="0" borderId="0" xfId="19" applyFont="1" applyAlignment="1" applyProtection="1">
      <alignment vertical="center"/>
      <protection/>
    </xf>
    <xf numFmtId="3" fontId="3" fillId="0" borderId="0" xfId="21" applyNumberFormat="1" applyFont="1" applyAlignment="1">
      <alignment vertical="center"/>
      <protection/>
    </xf>
    <xf numFmtId="0" fontId="3" fillId="0" borderId="0" xfId="19" applyFont="1" applyAlignment="1" applyProtection="1">
      <alignment horizontal="right" vertical="center"/>
      <protection/>
    </xf>
    <xf numFmtId="0" fontId="3" fillId="0" borderId="0" xfId="19" applyFont="1" applyAlignment="1" applyProtection="1">
      <alignment horizontal="left" vertical="center"/>
      <protection/>
    </xf>
    <xf numFmtId="4" fontId="3" fillId="0" borderId="0" xfId="19" applyNumberFormat="1" applyFont="1" applyAlignment="1" applyProtection="1">
      <alignment vertical="center"/>
      <protection/>
    </xf>
    <xf numFmtId="4" fontId="3" fillId="0" borderId="0" xfId="19" applyNumberFormat="1" applyFont="1" applyAlignment="1" applyProtection="1">
      <alignment horizontal="right" vertical="center"/>
      <protection/>
    </xf>
    <xf numFmtId="0" fontId="3" fillId="0" borderId="0" xfId="21" applyFont="1" applyAlignment="1">
      <alignment vertical="center" wrapText="1"/>
      <protection/>
    </xf>
    <xf numFmtId="0" fontId="17" fillId="0" borderId="0" xfId="20" applyFont="1" applyAlignment="1">
      <alignment wrapText="1"/>
      <protection/>
    </xf>
    <xf numFmtId="0" fontId="15" fillId="0" borderId="0" xfId="20" applyFont="1" applyBorder="1" applyAlignment="1" applyProtection="1">
      <alignment horizontal="center" vertical="center" wrapText="1"/>
      <protection/>
    </xf>
    <xf numFmtId="0" fontId="17" fillId="0" borderId="0" xfId="20" applyFont="1" applyBorder="1" applyAlignment="1">
      <alignment wrapText="1"/>
      <protection/>
    </xf>
    <xf numFmtId="4" fontId="15" fillId="0" borderId="0" xfId="20" applyNumberFormat="1" applyFont="1" applyBorder="1" applyAlignment="1" applyProtection="1">
      <alignment horizontal="center" vertical="center" wrapText="1"/>
      <protection/>
    </xf>
    <xf numFmtId="0" fontId="15" fillId="0" borderId="0" xfId="20" applyFont="1" applyAlignment="1">
      <alignment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4" fontId="17" fillId="0" borderId="12" xfId="20" applyNumberFormat="1" applyFont="1" applyBorder="1" applyAlignment="1">
      <alignment horizontal="center" wrapText="1"/>
      <protection/>
    </xf>
    <xf numFmtId="0" fontId="0" fillId="0" borderId="1" xfId="0" applyBorder="1" applyAlignment="1">
      <alignment wrapText="1"/>
    </xf>
    <xf numFmtId="4" fontId="17" fillId="0" borderId="12" xfId="20" applyNumberFormat="1" applyFont="1" applyBorder="1" applyAlignment="1">
      <alignment horizontal="center" vertical="center" wrapText="1"/>
      <protection/>
    </xf>
    <xf numFmtId="0" fontId="17" fillId="0" borderId="12" xfId="20" applyFont="1" applyBorder="1" applyAlignment="1">
      <alignment horizontal="center" wrapText="1"/>
      <protection/>
    </xf>
    <xf numFmtId="0" fontId="17" fillId="0" borderId="12" xfId="20" applyFont="1" applyBorder="1" applyAlignment="1">
      <alignment horizontal="center" vertical="center" wrapText="1"/>
      <protection/>
    </xf>
    <xf numFmtId="49" fontId="17" fillId="0" borderId="12" xfId="20" applyNumberFormat="1" applyFont="1" applyBorder="1" applyAlignment="1">
      <alignment horizontal="center" wrapText="1"/>
      <protection/>
    </xf>
    <xf numFmtId="3" fontId="15" fillId="0" borderId="12" xfId="20" applyNumberFormat="1" applyFont="1" applyBorder="1" applyAlignment="1">
      <alignment horizontal="center" vertical="center" wrapText="1"/>
      <protection/>
    </xf>
    <xf numFmtId="3" fontId="15" fillId="0" borderId="12" xfId="20" applyNumberFormat="1" applyFont="1" applyBorder="1" applyAlignment="1">
      <alignment horizontal="center" wrapText="1"/>
      <protection/>
    </xf>
    <xf numFmtId="0" fontId="15" fillId="0" borderId="12" xfId="20" applyFont="1" applyBorder="1" applyAlignment="1">
      <alignment horizontal="center" vertical="center" wrapText="1"/>
      <protection/>
    </xf>
    <xf numFmtId="49" fontId="15" fillId="0" borderId="12" xfId="20" applyNumberFormat="1" applyFont="1" applyBorder="1" applyAlignment="1">
      <alignment horizontal="center" wrapText="1"/>
      <protection/>
    </xf>
    <xf numFmtId="0" fontId="15" fillId="0" borderId="12" xfId="20" applyFont="1" applyBorder="1" applyAlignment="1">
      <alignment horizontal="center" wrapText="1"/>
      <protection/>
    </xf>
    <xf numFmtId="0" fontId="18" fillId="0" borderId="33" xfId="20" applyFont="1" applyBorder="1" applyAlignment="1">
      <alignment wrapText="1"/>
      <protection/>
    </xf>
    <xf numFmtId="4" fontId="17" fillId="0" borderId="34" xfId="20" applyNumberFormat="1" applyFont="1" applyBorder="1" applyAlignment="1" applyProtection="1">
      <alignment wrapText="1"/>
      <protection locked="0"/>
    </xf>
    <xf numFmtId="4" fontId="17" fillId="0" borderId="9" xfId="20" applyNumberFormat="1" applyFont="1" applyBorder="1" applyAlignment="1" applyProtection="1">
      <alignment wrapText="1"/>
      <protection locked="0"/>
    </xf>
    <xf numFmtId="4" fontId="17" fillId="0" borderId="9" xfId="20" applyNumberFormat="1" applyFont="1" applyBorder="1" applyAlignment="1">
      <alignment wrapText="1"/>
      <protection/>
    </xf>
    <xf numFmtId="0" fontId="17" fillId="0" borderId="9" xfId="20" applyFont="1" applyBorder="1" applyAlignment="1">
      <alignment wrapText="1"/>
      <protection/>
    </xf>
    <xf numFmtId="49" fontId="17" fillId="0" borderId="17" xfId="20" applyNumberFormat="1" applyFont="1" applyBorder="1" applyAlignment="1">
      <alignment horizontal="right" wrapText="1"/>
      <protection/>
    </xf>
    <xf numFmtId="0" fontId="17" fillId="0" borderId="34" xfId="20" applyFont="1" applyBorder="1" applyAlignment="1">
      <alignment wrapText="1"/>
      <protection/>
    </xf>
    <xf numFmtId="0" fontId="17" fillId="0" borderId="17" xfId="20" applyFont="1" applyBorder="1" applyAlignment="1">
      <alignment wrapText="1"/>
      <protection/>
    </xf>
    <xf numFmtId="0" fontId="17" fillId="0" borderId="35" xfId="20" applyFont="1" applyBorder="1" applyAlignment="1">
      <alignment wrapText="1"/>
      <protection/>
    </xf>
    <xf numFmtId="4" fontId="17" fillId="0" borderId="36" xfId="20" applyNumberFormat="1" applyFont="1" applyBorder="1" applyAlignment="1" applyProtection="1">
      <alignment wrapText="1"/>
      <protection locked="0"/>
    </xf>
    <xf numFmtId="4" fontId="17" fillId="0" borderId="1" xfId="20" applyNumberFormat="1" applyFont="1" applyBorder="1" applyAlignment="1" applyProtection="1">
      <alignment wrapText="1"/>
      <protection locked="0"/>
    </xf>
    <xf numFmtId="3" fontId="17" fillId="0" borderId="1" xfId="20" applyNumberFormat="1" applyFont="1" applyBorder="1" applyAlignment="1">
      <alignment wrapText="1"/>
      <protection/>
    </xf>
    <xf numFmtId="3" fontId="17" fillId="0" borderId="36" xfId="20" applyNumberFormat="1" applyFont="1" applyBorder="1" applyAlignment="1" applyProtection="1">
      <alignment wrapText="1"/>
      <protection locked="0"/>
    </xf>
    <xf numFmtId="3" fontId="17" fillId="0" borderId="1" xfId="20" applyNumberFormat="1" applyFont="1" applyBorder="1" applyAlignment="1" applyProtection="1">
      <alignment wrapText="1"/>
      <protection locked="0"/>
    </xf>
    <xf numFmtId="0" fontId="15" fillId="0" borderId="35" xfId="20" applyFont="1" applyBorder="1" applyAlignment="1">
      <alignment horizontal="right" wrapText="1"/>
      <protection/>
    </xf>
    <xf numFmtId="0" fontId="18" fillId="0" borderId="35" xfId="20" applyFont="1" applyBorder="1" applyAlignment="1">
      <alignment wrapText="1"/>
      <protection/>
    </xf>
    <xf numFmtId="0" fontId="17" fillId="0" borderId="1" xfId="20" applyFont="1" applyBorder="1" applyAlignment="1">
      <alignment wrapText="1"/>
      <protection/>
    </xf>
    <xf numFmtId="49" fontId="17" fillId="0" borderId="25" xfId="20" applyNumberFormat="1" applyFont="1" applyBorder="1" applyAlignment="1">
      <alignment horizontal="right" wrapText="1"/>
      <protection/>
    </xf>
    <xf numFmtId="0" fontId="17" fillId="0" borderId="36" xfId="20" applyFont="1" applyBorder="1" applyAlignment="1">
      <alignment wrapText="1"/>
      <protection/>
    </xf>
    <xf numFmtId="3" fontId="17" fillId="0" borderId="1" xfId="20" applyNumberFormat="1" applyFont="1" applyFill="1" applyBorder="1" applyAlignment="1">
      <alignment wrapText="1"/>
      <protection/>
    </xf>
    <xf numFmtId="0" fontId="17" fillId="0" borderId="36" xfId="20" applyFont="1" applyFill="1" applyBorder="1" applyAlignment="1">
      <alignment wrapText="1"/>
      <protection/>
    </xf>
    <xf numFmtId="0" fontId="17" fillId="0" borderId="1" xfId="20" applyFont="1" applyFill="1" applyBorder="1" applyAlignment="1">
      <alignment wrapText="1"/>
      <protection/>
    </xf>
    <xf numFmtId="0" fontId="0" fillId="0" borderId="27" xfId="0" applyBorder="1" applyAlignment="1">
      <alignment horizontal="center" wrapText="1"/>
    </xf>
    <xf numFmtId="4" fontId="17" fillId="0" borderId="35" xfId="20" applyNumberFormat="1" applyFont="1" applyBorder="1" applyAlignment="1" applyProtection="1">
      <alignment wrapText="1"/>
      <protection locked="0"/>
    </xf>
    <xf numFmtId="4" fontId="17" fillId="0" borderId="35" xfId="20" applyNumberFormat="1" applyFont="1" applyFill="1" applyBorder="1" applyAlignment="1" applyProtection="1">
      <alignment wrapText="1"/>
      <protection locked="0"/>
    </xf>
    <xf numFmtId="0" fontId="17" fillId="0" borderId="25" xfId="20" applyFont="1" applyFill="1" applyBorder="1" applyAlignment="1">
      <alignment wrapText="1"/>
      <protection/>
    </xf>
    <xf numFmtId="0" fontId="18" fillId="0" borderId="37" xfId="20" applyFont="1" applyBorder="1" applyAlignment="1">
      <alignment wrapText="1"/>
      <protection/>
    </xf>
    <xf numFmtId="4" fontId="17" fillId="0" borderId="38" xfId="20" applyNumberFormat="1" applyFont="1" applyBorder="1" applyAlignment="1" applyProtection="1">
      <alignment wrapText="1"/>
      <protection locked="0"/>
    </xf>
    <xf numFmtId="4" fontId="17" fillId="0" borderId="21" xfId="20" applyNumberFormat="1" applyFont="1" applyBorder="1" applyAlignment="1" applyProtection="1">
      <alignment wrapText="1"/>
      <protection locked="0"/>
    </xf>
    <xf numFmtId="4" fontId="17" fillId="0" borderId="21" xfId="20" applyNumberFormat="1" applyFont="1" applyBorder="1" applyAlignment="1">
      <alignment wrapText="1"/>
      <protection/>
    </xf>
    <xf numFmtId="3" fontId="17" fillId="0" borderId="21" xfId="20" applyNumberFormat="1" applyFont="1" applyBorder="1" applyAlignment="1">
      <alignment wrapText="1"/>
      <protection/>
    </xf>
    <xf numFmtId="3" fontId="17" fillId="0" borderId="21" xfId="20" applyNumberFormat="1" applyFont="1" applyFill="1" applyBorder="1" applyAlignment="1">
      <alignment wrapText="1"/>
      <protection/>
    </xf>
    <xf numFmtId="0" fontId="17" fillId="0" borderId="21" xfId="20" applyFont="1" applyFill="1" applyBorder="1" applyAlignment="1">
      <alignment wrapText="1"/>
      <protection/>
    </xf>
    <xf numFmtId="4" fontId="17" fillId="0" borderId="21" xfId="20" applyNumberFormat="1" applyFont="1" applyFill="1" applyBorder="1" applyAlignment="1">
      <alignment wrapText="1"/>
      <protection/>
    </xf>
    <xf numFmtId="4" fontId="17" fillId="0" borderId="0" xfId="20" applyNumberFormat="1" applyFont="1" applyAlignment="1">
      <alignment wrapText="1"/>
      <protection/>
    </xf>
    <xf numFmtId="4" fontId="17" fillId="0" borderId="0" xfId="20" applyNumberFormat="1" applyFont="1" applyFill="1" applyAlignment="1">
      <alignment wrapText="1"/>
      <protection/>
    </xf>
    <xf numFmtId="2" fontId="17" fillId="0" borderId="0" xfId="20" applyNumberFormat="1" applyFont="1" applyFill="1" applyAlignment="1">
      <alignment wrapText="1"/>
      <protection/>
    </xf>
    <xf numFmtId="0" fontId="17" fillId="0" borderId="0" xfId="20" applyFont="1" applyFill="1" applyAlignment="1">
      <alignment wrapText="1"/>
      <protection/>
    </xf>
    <xf numFmtId="3" fontId="17" fillId="0" borderId="0" xfId="20" applyNumberFormat="1" applyFont="1" applyFill="1" applyAlignment="1">
      <alignment wrapText="1"/>
      <protection/>
    </xf>
    <xf numFmtId="4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4" fontId="17" fillId="0" borderId="0" xfId="19" applyNumberFormat="1" applyFont="1" applyBorder="1" applyAlignment="1">
      <alignment vertical="justify"/>
      <protection/>
    </xf>
    <xf numFmtId="0" fontId="17" fillId="0" borderId="0" xfId="19" applyFont="1" applyBorder="1" applyAlignment="1">
      <alignment horizontal="center" vertical="top"/>
      <protection/>
    </xf>
    <xf numFmtId="0" fontId="17" fillId="0" borderId="0" xfId="19" applyFont="1" applyBorder="1" applyAlignment="1">
      <alignment vertical="top" wrapText="1"/>
      <protection/>
    </xf>
    <xf numFmtId="0" fontId="17" fillId="0" borderId="0" xfId="19" applyFont="1" applyBorder="1" applyAlignment="1">
      <alignment vertical="top"/>
      <protection/>
    </xf>
    <xf numFmtId="0" fontId="17" fillId="0" borderId="0" xfId="19" applyFont="1" applyAlignment="1">
      <alignment horizontal="right" vertical="top"/>
      <protection/>
    </xf>
    <xf numFmtId="49" fontId="17" fillId="0" borderId="0" xfId="20" applyNumberFormat="1" applyFont="1" applyAlignment="1">
      <alignment wrapText="1"/>
      <protection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3" fillId="0" borderId="1" xfId="2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5" fillId="0" borderId="29" xfId="21" applyFont="1" applyBorder="1" applyAlignment="1">
      <alignment horizontal="center" vertical="center"/>
      <protection/>
    </xf>
    <xf numFmtId="0" fontId="5" fillId="0" borderId="39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5" fillId="0" borderId="28" xfId="21" applyFont="1" applyBorder="1" applyAlignment="1">
      <alignment horizontal="center" vertical="center"/>
      <protection/>
    </xf>
    <xf numFmtId="0" fontId="5" fillId="0" borderId="41" xfId="21" applyFont="1" applyBorder="1" applyAlignment="1">
      <alignment horizontal="center" vertical="center"/>
      <protection/>
    </xf>
    <xf numFmtId="3" fontId="5" fillId="0" borderId="6" xfId="21" applyNumberFormat="1" applyFont="1" applyBorder="1" applyAlignment="1">
      <alignment horizontal="center" vertical="center" wrapText="1"/>
      <protection/>
    </xf>
    <xf numFmtId="3" fontId="5" fillId="0" borderId="27" xfId="21" applyNumberFormat="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11" xfId="21" applyFont="1" applyBorder="1" applyAlignment="1">
      <alignment horizontal="center" vertical="center" wrapText="1"/>
      <protection/>
    </xf>
    <xf numFmtId="3" fontId="5" fillId="0" borderId="42" xfId="21" applyNumberFormat="1" applyFont="1" applyBorder="1" applyAlignment="1">
      <alignment horizontal="center" vertical="center" wrapText="1"/>
      <protection/>
    </xf>
    <xf numFmtId="3" fontId="5" fillId="0" borderId="43" xfId="21" applyNumberFormat="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 wrapText="1"/>
      <protection/>
    </xf>
    <xf numFmtId="0" fontId="7" fillId="0" borderId="9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5" fillId="0" borderId="0" xfId="21" applyFont="1" applyAlignment="1" applyProtection="1">
      <alignment horizontal="center" vertical="center" wrapText="1"/>
      <protection/>
    </xf>
    <xf numFmtId="3" fontId="3" fillId="0" borderId="0" xfId="21" applyNumberFormat="1" applyFont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5" fillId="0" borderId="0" xfId="21" applyFont="1" applyBorder="1" applyAlignment="1">
      <alignment horizontal="center" vertical="center" wrapText="1"/>
      <protection/>
    </xf>
    <xf numFmtId="0" fontId="5" fillId="0" borderId="0" xfId="21" applyFont="1" applyBorder="1" applyAlignment="1" applyProtection="1">
      <alignment horizontal="center" vertical="center" wrapText="1"/>
      <protection/>
    </xf>
    <xf numFmtId="0" fontId="3" fillId="0" borderId="0" xfId="21" applyFont="1" applyAlignment="1">
      <alignment horizontal="right" vertical="center"/>
      <protection/>
    </xf>
    <xf numFmtId="4" fontId="19" fillId="0" borderId="0" xfId="0" applyNumberFormat="1" applyFont="1" applyAlignment="1">
      <alignment horizontal="left" vertical="top"/>
    </xf>
    <xf numFmtId="4" fontId="20" fillId="0" borderId="0" xfId="19" applyNumberFormat="1" applyFont="1" applyFill="1" applyAlignment="1" applyProtection="1">
      <alignment horizontal="left" vertical="top" wrapText="1"/>
      <protection/>
    </xf>
    <xf numFmtId="4" fontId="17" fillId="0" borderId="0" xfId="19" applyNumberFormat="1" applyFont="1" applyBorder="1" applyAlignment="1">
      <alignment horizontal="center" vertical="top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5" fillId="0" borderId="3" xfId="20" applyFont="1" applyBorder="1" applyAlignment="1">
      <alignment horizontal="center" vertical="center"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4" fontId="15" fillId="0" borderId="44" xfId="20" applyNumberFormat="1" applyFont="1" applyBorder="1" applyAlignment="1">
      <alignment horizontal="center" vertical="center" wrapText="1"/>
      <protection/>
    </xf>
    <xf numFmtId="4" fontId="15" fillId="0" borderId="45" xfId="20" applyNumberFormat="1" applyFont="1" applyBorder="1" applyAlignment="1">
      <alignment horizontal="center" vertical="center" wrapText="1"/>
      <protection/>
    </xf>
    <xf numFmtId="4" fontId="15" fillId="0" borderId="46" xfId="20" applyNumberFormat="1" applyFont="1" applyBorder="1" applyAlignment="1">
      <alignment horizontal="center" vertical="center" wrapText="1"/>
      <protection/>
    </xf>
    <xf numFmtId="0" fontId="15" fillId="0" borderId="44" xfId="20" applyFont="1" applyBorder="1" applyAlignment="1">
      <alignment horizontal="center" vertical="center" wrapText="1"/>
      <protection/>
    </xf>
    <xf numFmtId="0" fontId="15" fillId="0" borderId="45" xfId="20" applyFont="1" applyBorder="1" applyAlignment="1">
      <alignment horizontal="center" vertical="center" wrapText="1"/>
      <protection/>
    </xf>
    <xf numFmtId="0" fontId="15" fillId="0" borderId="46" xfId="20" applyFont="1" applyBorder="1" applyAlignment="1">
      <alignment horizontal="center" vertical="center" wrapText="1"/>
      <protection/>
    </xf>
    <xf numFmtId="0" fontId="15" fillId="0" borderId="44" xfId="20" applyFont="1" applyBorder="1" applyAlignment="1">
      <alignment horizontal="center" wrapText="1"/>
      <protection/>
    </xf>
    <xf numFmtId="0" fontId="15" fillId="0" borderId="45" xfId="20" applyFont="1" applyBorder="1" applyAlignment="1">
      <alignment horizontal="center" wrapText="1"/>
      <protection/>
    </xf>
    <xf numFmtId="0" fontId="15" fillId="0" borderId="46" xfId="20" applyFont="1" applyBorder="1" applyAlignment="1">
      <alignment horizontal="center" wrapText="1"/>
      <protection/>
    </xf>
    <xf numFmtId="0" fontId="15" fillId="0" borderId="0" xfId="2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4" fontId="15" fillId="0" borderId="47" xfId="20" applyNumberFormat="1" applyFont="1" applyBorder="1" applyAlignment="1">
      <alignment horizontal="right" vertical="center" wrapText="1"/>
      <protection/>
    </xf>
    <xf numFmtId="4" fontId="16" fillId="0" borderId="47" xfId="0" applyNumberFormat="1" applyFont="1" applyBorder="1" applyAlignment="1">
      <alignment horizontal="right" vertical="center" wrapText="1"/>
    </xf>
    <xf numFmtId="0" fontId="15" fillId="0" borderId="0" xfId="20" applyFont="1" applyBorder="1" applyAlignment="1">
      <alignment horizontal="center" vertical="center" wrapText="1"/>
      <protection/>
    </xf>
    <xf numFmtId="0" fontId="17" fillId="0" borderId="0" xfId="20" applyFont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omana\Desktop\prikl.2008\balans.ot4et\pp\Pp%2001-06.08g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П нес"/>
      <sheetName val="PP"/>
    </sheetNames>
    <sheetDataSet>
      <sheetData sheetId="1">
        <row r="10">
          <cell r="B10">
            <v>19416</v>
          </cell>
          <cell r="C10">
            <v>21844.850000000002</v>
          </cell>
        </row>
        <row r="12">
          <cell r="B12">
            <v>0</v>
          </cell>
          <cell r="C12">
            <v>17423.21</v>
          </cell>
        </row>
        <row r="13">
          <cell r="B13">
            <v>2332.63</v>
          </cell>
          <cell r="C13">
            <v>54.4</v>
          </cell>
        </row>
        <row r="17">
          <cell r="B17">
            <v>2330</v>
          </cell>
          <cell r="C17">
            <v>0</v>
          </cell>
        </row>
        <row r="35">
          <cell r="B35">
            <v>0</v>
          </cell>
        </row>
        <row r="37">
          <cell r="D37">
            <v>39032.36</v>
          </cell>
        </row>
        <row r="78">
          <cell r="AR78">
            <v>0</v>
          </cell>
          <cell r="BI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workbookViewId="0" topLeftCell="A4">
      <selection activeCell="B4" sqref="B1:G16384"/>
    </sheetView>
  </sheetViews>
  <sheetFormatPr defaultColWidth="9.140625" defaultRowHeight="12.75"/>
  <cols>
    <col min="1" max="1" width="1.7109375" style="0" customWidth="1"/>
    <col min="2" max="2" width="35.00390625" style="0" hidden="1" customWidth="1"/>
    <col min="3" max="3" width="12.140625" style="0" hidden="1" customWidth="1"/>
    <col min="4" max="4" width="13.00390625" style="0" hidden="1" customWidth="1"/>
    <col min="5" max="5" width="41.7109375" style="0" hidden="1" customWidth="1"/>
    <col min="6" max="6" width="16.00390625" style="0" hidden="1" customWidth="1"/>
    <col min="7" max="7" width="17.28125" style="0" hidden="1" customWidth="1"/>
    <col min="8" max="8" width="6.28125" style="0" customWidth="1"/>
    <col min="9" max="9" width="28.28125" style="0" customWidth="1"/>
    <col min="10" max="10" width="13.00390625" style="0" customWidth="1"/>
    <col min="12" max="12" width="34.28125" style="0" customWidth="1"/>
    <col min="13" max="13" width="16.140625" style="0" customWidth="1"/>
    <col min="14" max="14" width="10.421875" style="0" customWidth="1"/>
  </cols>
  <sheetData>
    <row r="1" ht="12.75" hidden="1"/>
    <row r="2" spans="2:6" ht="18" hidden="1">
      <c r="B2" s="50" t="s">
        <v>0</v>
      </c>
      <c r="C2" s="50"/>
      <c r="D2" s="50"/>
      <c r="E2" s="50"/>
      <c r="F2" s="50"/>
    </row>
    <row r="3" ht="12.75" hidden="1"/>
    <row r="7" spans="2:14" ht="18">
      <c r="B7" s="29" t="s">
        <v>1</v>
      </c>
      <c r="C7" s="29"/>
      <c r="D7" s="29"/>
      <c r="E7" s="29"/>
      <c r="F7" s="29"/>
      <c r="I7" s="29" t="str">
        <f>B7</f>
        <v> БАЛАНС</v>
      </c>
      <c r="J7" s="29"/>
      <c r="K7" s="29"/>
      <c r="L7" s="29"/>
      <c r="M7" s="29"/>
      <c r="N7" s="29"/>
    </row>
    <row r="8" spans="2:13" ht="18">
      <c r="B8" s="1"/>
      <c r="C8" s="1"/>
      <c r="D8" s="1"/>
      <c r="E8" s="1"/>
      <c r="F8" s="1"/>
      <c r="I8" s="1"/>
      <c r="J8" s="1"/>
      <c r="K8" s="1"/>
      <c r="L8" s="1"/>
      <c r="M8" s="1"/>
    </row>
    <row r="9" spans="2:14" ht="15" customHeight="1">
      <c r="B9" s="30" t="s">
        <v>2</v>
      </c>
      <c r="C9" s="30"/>
      <c r="D9" s="30"/>
      <c r="E9" s="30"/>
      <c r="F9" s="30"/>
      <c r="I9" s="30" t="str">
        <f>B9</f>
        <v>на "Стомана"АД в несъстоятелност към 30.06.2008г</v>
      </c>
      <c r="J9" s="30"/>
      <c r="K9" s="30"/>
      <c r="L9" s="30"/>
      <c r="M9" s="30"/>
      <c r="N9" s="30"/>
    </row>
    <row r="10" spans="2:6" ht="15">
      <c r="B10" s="2"/>
      <c r="C10" s="2"/>
      <c r="D10" s="2"/>
      <c r="E10" s="2"/>
      <c r="F10" s="2"/>
    </row>
    <row r="12" spans="2:14" ht="12.75">
      <c r="B12" s="167" t="s">
        <v>3</v>
      </c>
      <c r="C12" s="167"/>
      <c r="D12" s="167"/>
      <c r="E12" s="167" t="s">
        <v>4</v>
      </c>
      <c r="F12" s="167"/>
      <c r="G12" s="167"/>
      <c r="I12" s="167" t="s">
        <v>3</v>
      </c>
      <c r="J12" s="167"/>
      <c r="K12" s="167"/>
      <c r="L12" s="167" t="s">
        <v>4</v>
      </c>
      <c r="M12" s="167"/>
      <c r="N12" s="167"/>
    </row>
    <row r="13" spans="2:14" ht="12.75">
      <c r="B13" s="241" t="s">
        <v>5</v>
      </c>
      <c r="C13" s="182" t="s">
        <v>6</v>
      </c>
      <c r="D13" s="182"/>
      <c r="E13" s="241" t="s">
        <v>5</v>
      </c>
      <c r="F13" s="182" t="s">
        <v>6</v>
      </c>
      <c r="G13" s="182"/>
      <c r="I13" s="241" t="s">
        <v>5</v>
      </c>
      <c r="J13" s="243" t="s">
        <v>7</v>
      </c>
      <c r="K13" s="214"/>
      <c r="L13" s="241" t="s">
        <v>5</v>
      </c>
      <c r="M13" s="243" t="s">
        <v>7</v>
      </c>
      <c r="N13" s="214"/>
    </row>
    <row r="14" spans="2:14" ht="38.25">
      <c r="B14" s="242"/>
      <c r="C14" s="3" t="s">
        <v>8</v>
      </c>
      <c r="D14" s="3" t="s">
        <v>9</v>
      </c>
      <c r="E14" s="242"/>
      <c r="F14" s="3" t="s">
        <v>8</v>
      </c>
      <c r="G14" s="3" t="s">
        <v>9</v>
      </c>
      <c r="I14" s="242"/>
      <c r="J14" s="3" t="s">
        <v>8</v>
      </c>
      <c r="K14" s="3" t="s">
        <v>9</v>
      </c>
      <c r="L14" s="242"/>
      <c r="M14" s="3" t="s">
        <v>8</v>
      </c>
      <c r="N14" s="3" t="s">
        <v>9</v>
      </c>
    </row>
    <row r="15" spans="2:14" ht="15.75">
      <c r="B15" s="5" t="s">
        <v>10</v>
      </c>
      <c r="C15" s="6">
        <f>C25</f>
        <v>154525.39</v>
      </c>
      <c r="D15" s="6">
        <f>D25</f>
        <v>339246.33999999997</v>
      </c>
      <c r="E15" s="5" t="s">
        <v>11</v>
      </c>
      <c r="F15" s="6">
        <f>F17+F19</f>
        <v>97308559.12</v>
      </c>
      <c r="G15" s="6">
        <f>G17+G19</f>
        <v>97411100.04</v>
      </c>
      <c r="I15" s="5" t="s">
        <v>10</v>
      </c>
      <c r="J15" s="7">
        <f>ROUND(C15/1000,0)</f>
        <v>155</v>
      </c>
      <c r="K15" s="7">
        <f>ROUND(D15/1000,0)</f>
        <v>339</v>
      </c>
      <c r="L15" s="5" t="s">
        <v>11</v>
      </c>
      <c r="M15" s="8">
        <f>M17+M19</f>
        <v>97309</v>
      </c>
      <c r="N15" s="8">
        <f>N17+N19</f>
        <v>97411</v>
      </c>
    </row>
    <row r="16" spans="2:14" ht="15">
      <c r="B16" s="9" t="s">
        <v>12</v>
      </c>
      <c r="C16" s="10">
        <f>21425.13+0.4+0.56+112.48+18.27+2117.55+103.14+11</f>
        <v>23788.530000000002</v>
      </c>
      <c r="D16" s="10">
        <v>172748.08</v>
      </c>
      <c r="E16" s="9" t="s">
        <v>13</v>
      </c>
      <c r="F16" s="11">
        <f>6872311.73+211216.6+80855.07+16494362.3+83.94</f>
        <v>23658829.640000004</v>
      </c>
      <c r="G16" s="11">
        <v>23761370.56</v>
      </c>
      <c r="I16" s="9" t="s">
        <v>12</v>
      </c>
      <c r="J16" s="12">
        <f>ROUND(C16/1000,0)</f>
        <v>24</v>
      </c>
      <c r="K16" s="12">
        <f>ROUND(D16/1000,0)</f>
        <v>173</v>
      </c>
      <c r="L16" s="9" t="s">
        <v>13</v>
      </c>
      <c r="M16" s="12">
        <f>ROUND(F16/1000,0)</f>
        <v>23659</v>
      </c>
      <c r="N16" s="12">
        <f>ROUND(G16/1000,0)</f>
        <v>23761</v>
      </c>
    </row>
    <row r="17" spans="2:14" ht="15.75">
      <c r="B17" s="9" t="s">
        <v>14</v>
      </c>
      <c r="C17" s="13">
        <f>C16</f>
        <v>23788.530000000002</v>
      </c>
      <c r="D17" s="13">
        <f>D16</f>
        <v>172748.08</v>
      </c>
      <c r="E17" s="9" t="s">
        <v>14</v>
      </c>
      <c r="F17" s="6">
        <f>F16</f>
        <v>23658829.640000004</v>
      </c>
      <c r="G17" s="6">
        <f>G16</f>
        <v>23761370.56</v>
      </c>
      <c r="I17" s="9" t="s">
        <v>14</v>
      </c>
      <c r="J17" s="14">
        <f>J16</f>
        <v>24</v>
      </c>
      <c r="K17" s="14">
        <f>K16</f>
        <v>173</v>
      </c>
      <c r="L17" s="9" t="s">
        <v>14</v>
      </c>
      <c r="M17" s="8">
        <f>M16</f>
        <v>23659</v>
      </c>
      <c r="N17" s="8">
        <f>N16</f>
        <v>23761</v>
      </c>
    </row>
    <row r="18" spans="2:14" ht="15">
      <c r="B18" s="3" t="s">
        <v>15</v>
      </c>
      <c r="C18" s="10">
        <f>159.99+81831.82+33779+3340.91+665+10973.32-13.18</f>
        <v>130736.86000000002</v>
      </c>
      <c r="D18" s="10">
        <v>134674.26</v>
      </c>
      <c r="E18" s="9" t="s">
        <v>16</v>
      </c>
      <c r="F18" s="15">
        <f>42862355.72+30787373.76</f>
        <v>73649729.48</v>
      </c>
      <c r="G18" s="15">
        <f>42862355.72+30787373.76</f>
        <v>73649729.48</v>
      </c>
      <c r="I18" s="3" t="s">
        <v>15</v>
      </c>
      <c r="J18" s="12">
        <f>ROUND(C18/1000,0)</f>
        <v>131</v>
      </c>
      <c r="K18" s="12">
        <f>ROUND(D18/1000,0)-1</f>
        <v>134</v>
      </c>
      <c r="L18" s="9" t="s">
        <v>16</v>
      </c>
      <c r="M18" s="12">
        <f>ROUND(F18/1000,0)</f>
        <v>73650</v>
      </c>
      <c r="N18" s="12">
        <f>ROUND(G18/1000,0)</f>
        <v>73650</v>
      </c>
    </row>
    <row r="19" spans="2:14" ht="15.75">
      <c r="B19" s="9" t="s">
        <v>17</v>
      </c>
      <c r="C19" s="13">
        <f>C18</f>
        <v>130736.86000000002</v>
      </c>
      <c r="D19" s="13">
        <f>D18</f>
        <v>134674.26</v>
      </c>
      <c r="E19" s="9" t="s">
        <v>17</v>
      </c>
      <c r="F19" s="6">
        <f>F18</f>
        <v>73649729.48</v>
      </c>
      <c r="G19" s="6">
        <f>G18</f>
        <v>73649729.48</v>
      </c>
      <c r="I19" s="9" t="s">
        <v>17</v>
      </c>
      <c r="J19" s="14">
        <f>J18</f>
        <v>131</v>
      </c>
      <c r="K19" s="14">
        <f>K18</f>
        <v>134</v>
      </c>
      <c r="L19" s="9" t="s">
        <v>17</v>
      </c>
      <c r="M19" s="8">
        <f>M18</f>
        <v>73650</v>
      </c>
      <c r="N19" s="8">
        <f>N18</f>
        <v>73650</v>
      </c>
    </row>
    <row r="20" spans="2:14" ht="15.75">
      <c r="B20" s="9" t="s">
        <v>18</v>
      </c>
      <c r="C20" s="15"/>
      <c r="D20" s="15">
        <v>31824</v>
      </c>
      <c r="E20" s="5" t="s">
        <v>19</v>
      </c>
      <c r="F20" s="13">
        <f>F21+F23+F22</f>
        <v>-97154033.73</v>
      </c>
      <c r="G20" s="13">
        <f>G21+G23+G22</f>
        <v>-97071853.7</v>
      </c>
      <c r="I20" s="9" t="s">
        <v>18</v>
      </c>
      <c r="J20" s="12">
        <f>ROUND(C20/1000,0)</f>
        <v>0</v>
      </c>
      <c r="K20" s="12">
        <f>ROUND(D20/1000,0)</f>
        <v>32</v>
      </c>
      <c r="L20" s="5" t="s">
        <v>19</v>
      </c>
      <c r="M20" s="14">
        <f>M21+M23+M22</f>
        <v>-97154</v>
      </c>
      <c r="N20" s="14">
        <f>N21+N23+N22</f>
        <v>-97072</v>
      </c>
    </row>
    <row r="21" spans="2:14" ht="15.75">
      <c r="B21" s="9" t="s">
        <v>20</v>
      </c>
      <c r="C21" s="6">
        <f>C20</f>
        <v>0</v>
      </c>
      <c r="D21" s="6">
        <f>D20</f>
        <v>31824</v>
      </c>
      <c r="E21" s="9" t="s">
        <v>21</v>
      </c>
      <c r="F21" s="15">
        <v>3566650</v>
      </c>
      <c r="G21" s="15">
        <v>3566650</v>
      </c>
      <c r="I21" s="9" t="s">
        <v>20</v>
      </c>
      <c r="J21" s="8">
        <f>J20</f>
        <v>0</v>
      </c>
      <c r="K21" s="8">
        <f>K20</f>
        <v>32</v>
      </c>
      <c r="L21" s="9" t="s">
        <v>21</v>
      </c>
      <c r="M21" s="12">
        <f aca="true" t="shared" si="0" ref="M21:N23">ROUND(F21/1000,0)</f>
        <v>3567</v>
      </c>
      <c r="N21" s="12">
        <f t="shared" si="0"/>
        <v>3567</v>
      </c>
    </row>
    <row r="22" spans="2:14" ht="15.75">
      <c r="B22" s="9"/>
      <c r="C22" s="6"/>
      <c r="D22" s="6"/>
      <c r="E22" s="9" t="s">
        <v>22</v>
      </c>
      <c r="F22" s="15">
        <f>-26914.34-12.6+21.61</f>
        <v>-26905.329999999998</v>
      </c>
      <c r="G22" s="15">
        <v>11121.42</v>
      </c>
      <c r="I22" s="9"/>
      <c r="J22" s="8"/>
      <c r="K22" s="8"/>
      <c r="L22" s="9" t="s">
        <v>22</v>
      </c>
      <c r="M22" s="12">
        <f t="shared" si="0"/>
        <v>-27</v>
      </c>
      <c r="N22" s="12">
        <f t="shared" si="0"/>
        <v>11</v>
      </c>
    </row>
    <row r="23" spans="2:14" ht="15">
      <c r="B23" s="9" t="s">
        <v>23</v>
      </c>
      <c r="C23" s="15">
        <v>0</v>
      </c>
      <c r="D23" s="15">
        <v>0</v>
      </c>
      <c r="E23" s="9" t="s">
        <v>24</v>
      </c>
      <c r="F23" s="10">
        <v>-100693778.4</v>
      </c>
      <c r="G23" s="10">
        <v>-100649625.12</v>
      </c>
      <c r="I23" s="9" t="s">
        <v>23</v>
      </c>
      <c r="J23" s="12">
        <f>ROUND(C23/1000,0)</f>
        <v>0</v>
      </c>
      <c r="K23" s="12">
        <f>ROUND(D23/1000,0)</f>
        <v>0</v>
      </c>
      <c r="L23" s="9" t="s">
        <v>24</v>
      </c>
      <c r="M23" s="12">
        <f t="shared" si="0"/>
        <v>-100694</v>
      </c>
      <c r="N23" s="12">
        <f t="shared" si="0"/>
        <v>-100650</v>
      </c>
    </row>
    <row r="24" spans="2:14" ht="15.75">
      <c r="B24" s="9" t="s">
        <v>25</v>
      </c>
      <c r="C24" s="6">
        <f>C23</f>
        <v>0</v>
      </c>
      <c r="D24" s="6">
        <f>D23</f>
        <v>0</v>
      </c>
      <c r="E24" s="9" t="s">
        <v>26</v>
      </c>
      <c r="F24" s="10">
        <v>0</v>
      </c>
      <c r="G24" s="10">
        <v>74845.43</v>
      </c>
      <c r="I24" s="9" t="s">
        <v>25</v>
      </c>
      <c r="J24" s="8">
        <f>J23</f>
        <v>0</v>
      </c>
      <c r="K24" s="8">
        <f>K23</f>
        <v>0</v>
      </c>
      <c r="L24" s="9" t="s">
        <v>26</v>
      </c>
      <c r="M24" s="12">
        <f>ROUND(F24/1000,0)</f>
        <v>0</v>
      </c>
      <c r="N24" s="12">
        <f>ROUND(G24/1000,0)-1</f>
        <v>74</v>
      </c>
    </row>
    <row r="25" spans="2:14" ht="15.75">
      <c r="B25" s="9" t="s">
        <v>27</v>
      </c>
      <c r="C25" s="6">
        <f>C17+C19+C21+C24</f>
        <v>154525.39</v>
      </c>
      <c r="D25" s="6">
        <f>D17+D19+D21+D24</f>
        <v>339246.33999999997</v>
      </c>
      <c r="E25" s="9" t="s">
        <v>28</v>
      </c>
      <c r="F25" s="10">
        <f>F23-F24</f>
        <v>-100693778.4</v>
      </c>
      <c r="G25" s="10">
        <f>G23-G24</f>
        <v>-100724470.55000001</v>
      </c>
      <c r="I25" s="9" t="s">
        <v>27</v>
      </c>
      <c r="J25" s="8">
        <f>J17+J19+J21+J24</f>
        <v>155</v>
      </c>
      <c r="K25" s="8">
        <f>K17+K19+K21+K24</f>
        <v>339</v>
      </c>
      <c r="L25" s="9" t="s">
        <v>28</v>
      </c>
      <c r="M25" s="12">
        <f>ROUND(F25/1000,0)</f>
        <v>-100694</v>
      </c>
      <c r="N25" s="12">
        <f>ROUND(G25/1000,0)</f>
        <v>-100724</v>
      </c>
    </row>
    <row r="26" spans="2:14" ht="15.75">
      <c r="B26" s="5"/>
      <c r="C26" s="10"/>
      <c r="D26" s="10"/>
      <c r="E26" s="5" t="s">
        <v>29</v>
      </c>
      <c r="F26" s="6">
        <f>F20</f>
        <v>-97154033.73</v>
      </c>
      <c r="G26" s="6">
        <f>G20</f>
        <v>-97071853.7</v>
      </c>
      <c r="I26" s="5"/>
      <c r="J26" s="16"/>
      <c r="K26" s="16"/>
      <c r="L26" s="5" t="s">
        <v>29</v>
      </c>
      <c r="M26" s="7">
        <f>M21+M22+M23</f>
        <v>-97154</v>
      </c>
      <c r="N26" s="7">
        <f>N21+N22+N23</f>
        <v>-97072</v>
      </c>
    </row>
    <row r="27" spans="2:14" ht="15.75">
      <c r="B27" s="5" t="s">
        <v>30</v>
      </c>
      <c r="C27" s="17">
        <f>C25+C26</f>
        <v>154525.39</v>
      </c>
      <c r="D27" s="17">
        <f>D25+D26</f>
        <v>339246.33999999997</v>
      </c>
      <c r="E27" s="5" t="s">
        <v>31</v>
      </c>
      <c r="F27" s="18">
        <f>F15+F20</f>
        <v>154525.3900000006</v>
      </c>
      <c r="G27" s="18">
        <f>G15+G20</f>
        <v>339246.3400000036</v>
      </c>
      <c r="I27" s="5" t="s">
        <v>30</v>
      </c>
      <c r="J27" s="14">
        <f>J25+J26</f>
        <v>155</v>
      </c>
      <c r="K27" s="14">
        <f>K25+K26</f>
        <v>339</v>
      </c>
      <c r="L27" s="5" t="s">
        <v>31</v>
      </c>
      <c r="M27" s="8">
        <f>M15+M20</f>
        <v>155</v>
      </c>
      <c r="N27" s="8">
        <f>N15+N20</f>
        <v>339</v>
      </c>
    </row>
    <row r="28" spans="2:14" ht="15">
      <c r="B28" s="9"/>
      <c r="C28" s="10"/>
      <c r="D28" s="10"/>
      <c r="E28" s="9"/>
      <c r="F28" s="9"/>
      <c r="G28" s="9"/>
      <c r="I28" s="9"/>
      <c r="J28" s="16"/>
      <c r="K28" s="16"/>
      <c r="L28" s="9"/>
      <c r="M28" s="16"/>
      <c r="N28" s="16"/>
    </row>
    <row r="29" spans="2:14" ht="15">
      <c r="B29" s="9" t="s">
        <v>32</v>
      </c>
      <c r="C29" s="9">
        <v>5191615.12</v>
      </c>
      <c r="D29" s="9">
        <v>5191615.12</v>
      </c>
      <c r="E29" s="9" t="s">
        <v>33</v>
      </c>
      <c r="F29" s="9">
        <f>C29</f>
        <v>5191615.12</v>
      </c>
      <c r="G29" s="9">
        <f>D29</f>
        <v>5191615.12</v>
      </c>
      <c r="I29" s="9" t="s">
        <v>32</v>
      </c>
      <c r="J29" s="12">
        <f>ROUND(C29/1000,0)</f>
        <v>5192</v>
      </c>
      <c r="K29" s="12">
        <f>ROUND(D29/1000,0)</f>
        <v>5192</v>
      </c>
      <c r="L29" s="9" t="s">
        <v>33</v>
      </c>
      <c r="M29" s="12">
        <f>ROUND(F29/1000,0)</f>
        <v>5192</v>
      </c>
      <c r="N29" s="12">
        <f>ROUND(G29/1000,0)</f>
        <v>5192</v>
      </c>
    </row>
    <row r="30" spans="2:7" ht="12.75">
      <c r="B30" s="19"/>
      <c r="C30" s="19"/>
      <c r="D30" s="19"/>
      <c r="E30" s="19"/>
      <c r="F30" s="19"/>
      <c r="G30" s="19"/>
    </row>
    <row r="31" spans="2:7" ht="12.75">
      <c r="B31" s="19"/>
      <c r="C31" s="19"/>
      <c r="D31" s="19"/>
      <c r="E31" s="19"/>
      <c r="F31" s="19"/>
      <c r="G31" s="19"/>
    </row>
    <row r="32" spans="2:7" ht="12.75">
      <c r="B32" s="19"/>
      <c r="C32" s="19"/>
      <c r="D32" s="19"/>
      <c r="E32" s="19"/>
      <c r="F32" s="19"/>
      <c r="G32" s="19"/>
    </row>
    <row r="33" spans="2:7" ht="12.75">
      <c r="B33" s="19"/>
      <c r="C33" s="19"/>
      <c r="D33" s="19"/>
      <c r="E33" s="19"/>
      <c r="F33" s="20"/>
      <c r="G33" s="19"/>
    </row>
    <row r="36" spans="2:12" ht="12.75">
      <c r="B36" t="s">
        <v>34</v>
      </c>
      <c r="E36" t="s">
        <v>35</v>
      </c>
      <c r="I36" t="s">
        <v>34</v>
      </c>
      <c r="L36" t="s">
        <v>35</v>
      </c>
    </row>
    <row r="37" spans="2:12" ht="12.75">
      <c r="B37" t="s">
        <v>36</v>
      </c>
      <c r="E37" t="s">
        <v>37</v>
      </c>
      <c r="I37" t="s">
        <v>36</v>
      </c>
      <c r="L37" t="s">
        <v>37</v>
      </c>
    </row>
    <row r="40" ht="12.75" hidden="1">
      <c r="J40" t="s">
        <v>38</v>
      </c>
    </row>
    <row r="41" spans="12:14" ht="12.75" hidden="1">
      <c r="L41" s="240" t="s">
        <v>39</v>
      </c>
      <c r="M41" s="240"/>
      <c r="N41" s="240"/>
    </row>
  </sheetData>
  <mergeCells count="18">
    <mergeCell ref="B2:F2"/>
    <mergeCell ref="B7:F7"/>
    <mergeCell ref="I7:N7"/>
    <mergeCell ref="B9:F9"/>
    <mergeCell ref="I9:N9"/>
    <mergeCell ref="B12:D12"/>
    <mergeCell ref="E12:G12"/>
    <mergeCell ref="I12:K12"/>
    <mergeCell ref="L12:N12"/>
    <mergeCell ref="B13:B14"/>
    <mergeCell ref="C13:D13"/>
    <mergeCell ref="E13:E14"/>
    <mergeCell ref="F13:G13"/>
    <mergeCell ref="L41:N41"/>
    <mergeCell ref="I13:I14"/>
    <mergeCell ref="J13:K13"/>
    <mergeCell ref="L13:L14"/>
    <mergeCell ref="M13:N13"/>
  </mergeCells>
  <printOptions/>
  <pageMargins left="0.75" right="0.75" top="0.31" bottom="0.26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L1">
      <selection activeCell="A3" sqref="A1:I16384"/>
    </sheetView>
  </sheetViews>
  <sheetFormatPr defaultColWidth="9.140625" defaultRowHeight="24.75" customHeight="1"/>
  <cols>
    <col min="1" max="1" width="4.57421875" style="166" hidden="1" customWidth="1"/>
    <col min="2" max="2" width="37.7109375" style="174" hidden="1" customWidth="1"/>
    <col min="3" max="3" width="12.28125" style="174" hidden="1" customWidth="1"/>
    <col min="4" max="4" width="13.00390625" style="174" hidden="1" customWidth="1"/>
    <col min="5" max="5" width="0.13671875" style="169" hidden="1" customWidth="1"/>
    <col min="6" max="6" width="4.8515625" style="169" hidden="1" customWidth="1"/>
    <col min="7" max="7" width="37.28125" style="169" hidden="1" customWidth="1"/>
    <col min="8" max="8" width="12.7109375" style="169" hidden="1" customWidth="1"/>
    <col min="9" max="9" width="14.140625" style="169" hidden="1" customWidth="1"/>
    <col min="10" max="11" width="20.421875" style="169" hidden="1" customWidth="1"/>
    <col min="12" max="12" width="6.7109375" style="22" customWidth="1"/>
    <col min="13" max="13" width="6.421875" style="22" hidden="1" customWidth="1"/>
    <col min="14" max="14" width="62.7109375" style="22" hidden="1" customWidth="1"/>
    <col min="15" max="15" width="19.00390625" style="22" hidden="1" customWidth="1"/>
    <col min="16" max="16" width="23.57421875" style="22" hidden="1" customWidth="1"/>
    <col min="17" max="17" width="5.28125" style="22" customWidth="1"/>
    <col min="18" max="18" width="36.7109375" style="22" customWidth="1"/>
    <col min="19" max="19" width="9.8515625" style="22" customWidth="1"/>
    <col min="20" max="20" width="12.7109375" style="22" customWidth="1"/>
    <col min="21" max="21" width="5.28125" style="22" customWidth="1"/>
    <col min="22" max="22" width="38.00390625" style="22" customWidth="1"/>
    <col min="23" max="23" width="11.57421875" style="22" customWidth="1"/>
    <col min="24" max="24" width="12.140625" style="22" customWidth="1"/>
    <col min="25" max="25" width="16.140625" style="22" customWidth="1"/>
    <col min="26" max="16384" width="22.140625" style="22" customWidth="1"/>
  </cols>
  <sheetData>
    <row r="1" spans="1:24" ht="24.75" customHeight="1">
      <c r="A1" s="271" t="s">
        <v>40</v>
      </c>
      <c r="B1" s="271"/>
      <c r="C1" s="271"/>
      <c r="D1" s="271"/>
      <c r="E1" s="271"/>
      <c r="F1" s="271"/>
      <c r="G1" s="271"/>
      <c r="H1" s="271"/>
      <c r="I1" s="271"/>
      <c r="J1" s="21"/>
      <c r="K1" s="21"/>
      <c r="Q1" s="271" t="s">
        <v>40</v>
      </c>
      <c r="R1" s="271"/>
      <c r="S1" s="271"/>
      <c r="T1" s="271"/>
      <c r="U1" s="271"/>
      <c r="V1" s="271"/>
      <c r="W1" s="271"/>
      <c r="X1" s="271"/>
    </row>
    <row r="2" spans="1:24" ht="26.25" customHeight="1">
      <c r="A2" s="269" t="s">
        <v>41</v>
      </c>
      <c r="B2" s="269"/>
      <c r="C2" s="269"/>
      <c r="D2" s="269"/>
      <c r="E2" s="269"/>
      <c r="F2" s="269"/>
      <c r="G2" s="269"/>
      <c r="H2" s="269"/>
      <c r="I2" s="269"/>
      <c r="J2" s="23"/>
      <c r="K2" s="23"/>
      <c r="M2" s="269" t="s">
        <v>41</v>
      </c>
      <c r="N2" s="30"/>
      <c r="O2" s="30"/>
      <c r="P2" s="24" t="s">
        <v>42</v>
      </c>
      <c r="Q2" s="269" t="s">
        <v>41</v>
      </c>
      <c r="R2" s="269"/>
      <c r="S2" s="269"/>
      <c r="T2" s="269"/>
      <c r="U2" s="269"/>
      <c r="V2" s="269"/>
      <c r="W2" s="269"/>
      <c r="X2" s="269"/>
    </row>
    <row r="3" spans="1:24" ht="24.75" customHeight="1">
      <c r="A3" s="25"/>
      <c r="B3" s="269" t="s">
        <v>43</v>
      </c>
      <c r="C3" s="269"/>
      <c r="D3" s="269"/>
      <c r="E3" s="269"/>
      <c r="F3" s="269"/>
      <c r="G3" s="269"/>
      <c r="H3" s="269"/>
      <c r="I3" s="269"/>
      <c r="J3" s="23"/>
      <c r="K3" s="23"/>
      <c r="M3" s="25"/>
      <c r="N3" s="269" t="s">
        <v>43</v>
      </c>
      <c r="O3" s="30"/>
      <c r="P3" s="24" t="s">
        <v>44</v>
      </c>
      <c r="Q3" s="25"/>
      <c r="R3" s="269" t="s">
        <v>43</v>
      </c>
      <c r="S3" s="269"/>
      <c r="T3" s="269"/>
      <c r="U3" s="269"/>
      <c r="V3" s="269"/>
      <c r="W3" s="269"/>
      <c r="X3" s="269"/>
    </row>
    <row r="4" spans="1:24" ht="24.75" customHeight="1">
      <c r="A4" s="270" t="s">
        <v>45</v>
      </c>
      <c r="B4" s="270"/>
      <c r="C4" s="270"/>
      <c r="D4" s="270"/>
      <c r="E4" s="270"/>
      <c r="F4" s="270"/>
      <c r="G4" s="270"/>
      <c r="H4" s="270"/>
      <c r="I4" s="270"/>
      <c r="J4" s="26"/>
      <c r="K4" s="26"/>
      <c r="M4" s="270" t="s">
        <v>46</v>
      </c>
      <c r="N4" s="30"/>
      <c r="O4" s="30"/>
      <c r="P4" s="27"/>
      <c r="Q4" s="270" t="s">
        <v>45</v>
      </c>
      <c r="R4" s="270"/>
      <c r="S4" s="270"/>
      <c r="T4" s="270"/>
      <c r="U4" s="270"/>
      <c r="V4" s="270"/>
      <c r="W4" s="270"/>
      <c r="X4" s="270"/>
    </row>
    <row r="5" spans="1:24" ht="24.75" customHeight="1">
      <c r="A5" s="266" t="s">
        <v>47</v>
      </c>
      <c r="B5" s="266"/>
      <c r="C5" s="266"/>
      <c r="D5" s="266"/>
      <c r="E5" s="266"/>
      <c r="F5" s="266"/>
      <c r="G5" s="266"/>
      <c r="H5" s="266"/>
      <c r="I5" s="266"/>
      <c r="J5" s="28"/>
      <c r="K5" s="28"/>
      <c r="M5" s="266" t="str">
        <f>A5</f>
        <v>към.30.06.2008 год.</v>
      </c>
      <c r="N5" s="30"/>
      <c r="O5" s="30"/>
      <c r="P5" s="34"/>
      <c r="Q5" s="266" t="str">
        <f>A5</f>
        <v>към.30.06.2008 год.</v>
      </c>
      <c r="R5" s="266"/>
      <c r="S5" s="266"/>
      <c r="T5" s="266"/>
      <c r="U5" s="266"/>
      <c r="V5" s="266"/>
      <c r="W5" s="266"/>
      <c r="X5" s="266"/>
    </row>
    <row r="6" spans="1:24" ht="4.5" customHeight="1" thickBot="1">
      <c r="A6" s="35"/>
      <c r="B6" s="36"/>
      <c r="C6" s="36"/>
      <c r="D6" s="36"/>
      <c r="E6" s="34"/>
      <c r="F6" s="37"/>
      <c r="G6" s="37"/>
      <c r="H6" s="37"/>
      <c r="I6" s="37"/>
      <c r="J6" s="37"/>
      <c r="K6" s="37"/>
      <c r="L6" s="38"/>
      <c r="M6" s="35"/>
      <c r="N6" s="36"/>
      <c r="O6" s="267" t="s">
        <v>48</v>
      </c>
      <c r="P6" s="268"/>
      <c r="Q6" s="35"/>
      <c r="R6" s="36"/>
      <c r="S6" s="267"/>
      <c r="T6" s="268"/>
      <c r="U6" s="37"/>
      <c r="V6" s="37"/>
      <c r="W6" s="37"/>
      <c r="X6" s="37"/>
    </row>
    <row r="7" spans="1:24" s="43" customFormat="1" ht="28.5" customHeight="1" thickBot="1">
      <c r="A7" s="260"/>
      <c r="B7" s="262" t="s">
        <v>49</v>
      </c>
      <c r="C7" s="252" t="s">
        <v>50</v>
      </c>
      <c r="D7" s="253"/>
      <c r="E7" s="40"/>
      <c r="F7" s="41"/>
      <c r="G7" s="264" t="s">
        <v>51</v>
      </c>
      <c r="H7" s="252" t="s">
        <v>50</v>
      </c>
      <c r="I7" s="253"/>
      <c r="J7" s="42"/>
      <c r="K7" s="42"/>
      <c r="M7" s="44"/>
      <c r="N7" s="45"/>
      <c r="O7" s="40"/>
      <c r="P7" s="39"/>
      <c r="Q7" s="254"/>
      <c r="R7" s="256" t="s">
        <v>49</v>
      </c>
      <c r="S7" s="258" t="s">
        <v>52</v>
      </c>
      <c r="T7" s="259"/>
      <c r="U7" s="46"/>
      <c r="V7" s="31" t="s">
        <v>51</v>
      </c>
      <c r="W7" s="33" t="s">
        <v>53</v>
      </c>
      <c r="X7" s="4"/>
    </row>
    <row r="8" spans="1:24" ht="33.75" customHeight="1" thickBot="1">
      <c r="A8" s="261"/>
      <c r="B8" s="263"/>
      <c r="C8" s="47" t="s">
        <v>54</v>
      </c>
      <c r="D8" s="48" t="s">
        <v>9</v>
      </c>
      <c r="E8" s="49"/>
      <c r="F8" s="51"/>
      <c r="G8" s="265"/>
      <c r="H8" s="47" t="s">
        <v>54</v>
      </c>
      <c r="I8" s="48" t="s">
        <v>9</v>
      </c>
      <c r="J8" s="52"/>
      <c r="K8" s="52"/>
      <c r="M8" s="44"/>
      <c r="N8" s="53"/>
      <c r="O8" s="54"/>
      <c r="P8" s="55"/>
      <c r="Q8" s="255"/>
      <c r="R8" s="257"/>
      <c r="S8" s="56" t="s">
        <v>54</v>
      </c>
      <c r="T8" s="57" t="s">
        <v>9</v>
      </c>
      <c r="U8" s="58"/>
      <c r="V8" s="32"/>
      <c r="W8" s="59" t="s">
        <v>54</v>
      </c>
      <c r="X8" s="60" t="s">
        <v>9</v>
      </c>
    </row>
    <row r="9" spans="1:24" ht="18" customHeight="1">
      <c r="A9" s="61"/>
      <c r="B9" s="62" t="s">
        <v>55</v>
      </c>
      <c r="C9" s="63">
        <v>1</v>
      </c>
      <c r="D9" s="64">
        <v>2</v>
      </c>
      <c r="E9" s="64"/>
      <c r="F9" s="65"/>
      <c r="G9" s="62" t="s">
        <v>55</v>
      </c>
      <c r="H9" s="63">
        <v>1</v>
      </c>
      <c r="I9" s="64">
        <v>2</v>
      </c>
      <c r="J9" s="66"/>
      <c r="K9" s="66"/>
      <c r="M9" s="61"/>
      <c r="N9" s="67"/>
      <c r="O9" s="54"/>
      <c r="P9" s="55"/>
      <c r="Q9" s="68"/>
      <c r="R9" s="69" t="s">
        <v>55</v>
      </c>
      <c r="S9" s="70">
        <v>1</v>
      </c>
      <c r="T9" s="71">
        <v>2</v>
      </c>
      <c r="U9" s="72"/>
      <c r="V9" s="73" t="s">
        <v>55</v>
      </c>
      <c r="W9" s="74">
        <v>1</v>
      </c>
      <c r="X9" s="75">
        <v>2</v>
      </c>
    </row>
    <row r="10" spans="1:24" ht="5.25" customHeight="1" thickBot="1">
      <c r="A10" s="61"/>
      <c r="B10" s="62"/>
      <c r="C10" s="63"/>
      <c r="D10" s="64"/>
      <c r="E10" s="64"/>
      <c r="F10" s="65"/>
      <c r="G10" s="62"/>
      <c r="H10" s="63"/>
      <c r="I10" s="64"/>
      <c r="J10" s="66"/>
      <c r="K10" s="66"/>
      <c r="M10" s="61"/>
      <c r="N10" s="67"/>
      <c r="O10" s="54"/>
      <c r="P10" s="55"/>
      <c r="Q10" s="76"/>
      <c r="R10" s="77"/>
      <c r="S10" s="78"/>
      <c r="T10" s="79"/>
      <c r="U10" s="80"/>
      <c r="V10" s="81"/>
      <c r="W10" s="82"/>
      <c r="X10" s="83"/>
    </row>
    <row r="11" spans="1:24" s="90" customFormat="1" ht="23.25" customHeight="1">
      <c r="A11" s="84" t="s">
        <v>56</v>
      </c>
      <c r="B11" s="85" t="s">
        <v>57</v>
      </c>
      <c r="C11" s="86"/>
      <c r="D11" s="87"/>
      <c r="E11" s="88"/>
      <c r="F11" s="84" t="s">
        <v>56</v>
      </c>
      <c r="G11" s="85" t="s">
        <v>58</v>
      </c>
      <c r="H11" s="85"/>
      <c r="I11" s="86"/>
      <c r="J11" s="89"/>
      <c r="K11" s="89"/>
      <c r="M11" s="84"/>
      <c r="N11" s="85"/>
      <c r="O11" s="91"/>
      <c r="P11" s="92"/>
      <c r="Q11" s="93" t="s">
        <v>56</v>
      </c>
      <c r="R11" s="94" t="s">
        <v>57</v>
      </c>
      <c r="S11" s="95"/>
      <c r="T11" s="96"/>
      <c r="U11" s="97" t="s">
        <v>56</v>
      </c>
      <c r="V11" s="98" t="s">
        <v>58</v>
      </c>
      <c r="W11" s="99"/>
      <c r="X11" s="100"/>
    </row>
    <row r="12" spans="1:24" ht="28.5" customHeight="1">
      <c r="A12" s="61">
        <v>1</v>
      </c>
      <c r="B12" s="101" t="s">
        <v>59</v>
      </c>
      <c r="C12" s="102">
        <f>6000+159*6+36*6+11*6</f>
        <v>7236</v>
      </c>
      <c r="D12" s="102">
        <v>7247.46</v>
      </c>
      <c r="E12" s="103"/>
      <c r="F12" s="61">
        <v>1</v>
      </c>
      <c r="G12" s="104" t="s">
        <v>60</v>
      </c>
      <c r="H12" s="105">
        <f>H13</f>
        <v>25257</v>
      </c>
      <c r="I12" s="105">
        <v>380</v>
      </c>
      <c r="J12" s="106"/>
      <c r="K12" s="106"/>
      <c r="M12" s="61"/>
      <c r="N12" s="67"/>
      <c r="O12" s="54"/>
      <c r="P12" s="55"/>
      <c r="Q12" s="107">
        <v>1</v>
      </c>
      <c r="R12" s="108" t="s">
        <v>59</v>
      </c>
      <c r="S12" s="54">
        <f>C12/1000</f>
        <v>7.236</v>
      </c>
      <c r="T12" s="54">
        <v>7</v>
      </c>
      <c r="U12" s="61">
        <v>1</v>
      </c>
      <c r="V12" s="104" t="s">
        <v>60</v>
      </c>
      <c r="W12" s="109">
        <f>H12/1000+1</f>
        <v>26.257</v>
      </c>
      <c r="X12" s="109">
        <f aca="true" t="shared" si="0" ref="W12:X17">I12/1000</f>
        <v>0.38</v>
      </c>
    </row>
    <row r="13" spans="1:24" ht="22.5" customHeight="1">
      <c r="A13" s="61">
        <v>2</v>
      </c>
      <c r="B13" s="67" t="s">
        <v>61</v>
      </c>
      <c r="C13" s="110">
        <f>512.82+1920.47+148.56+523.29-159*6-36*6-11*6+100*5+550*6+330*6+320+500*2+450*2+400+120+120+120*4+120+100+250</f>
        <v>11459.14</v>
      </c>
      <c r="D13" s="110">
        <v>36903.66</v>
      </c>
      <c r="E13" s="103"/>
      <c r="F13" s="61" t="s">
        <v>62</v>
      </c>
      <c r="G13" s="104" t="s">
        <v>63</v>
      </c>
      <c r="H13" s="111">
        <v>25257</v>
      </c>
      <c r="I13" s="111">
        <v>380</v>
      </c>
      <c r="J13" s="112"/>
      <c r="K13" s="112"/>
      <c r="M13" s="61"/>
      <c r="N13" s="101"/>
      <c r="O13" s="54"/>
      <c r="P13" s="55"/>
      <c r="Q13" s="107">
        <v>2</v>
      </c>
      <c r="R13" s="113" t="s">
        <v>61</v>
      </c>
      <c r="S13" s="54">
        <f>(C13/1000)+1</f>
        <v>12.45914</v>
      </c>
      <c r="T13" s="54">
        <v>37</v>
      </c>
      <c r="U13" s="61" t="s">
        <v>62</v>
      </c>
      <c r="V13" s="104" t="s">
        <v>63</v>
      </c>
      <c r="W13" s="109">
        <f>H13/1000+1</f>
        <v>26.257</v>
      </c>
      <c r="X13" s="109">
        <f t="shared" si="0"/>
        <v>0.38</v>
      </c>
    </row>
    <row r="14" spans="1:24" ht="48" customHeight="1">
      <c r="A14" s="61">
        <v>3</v>
      </c>
      <c r="B14" s="114" t="s">
        <v>64</v>
      </c>
      <c r="C14" s="115">
        <v>24492</v>
      </c>
      <c r="D14" s="115">
        <v>505</v>
      </c>
      <c r="E14" s="103"/>
      <c r="F14" s="61">
        <v>2</v>
      </c>
      <c r="G14" s="116" t="s">
        <v>65</v>
      </c>
      <c r="H14" s="117">
        <v>2332.63</v>
      </c>
      <c r="I14" s="117">
        <v>18160.12</v>
      </c>
      <c r="J14" s="106"/>
      <c r="K14" s="106"/>
      <c r="M14" s="61"/>
      <c r="N14" s="67"/>
      <c r="O14" s="54"/>
      <c r="P14" s="55"/>
      <c r="Q14" s="107">
        <v>3</v>
      </c>
      <c r="R14" s="118" t="s">
        <v>64</v>
      </c>
      <c r="S14" s="54">
        <f>C14/1000+1</f>
        <v>25.492</v>
      </c>
      <c r="T14" s="54">
        <v>1</v>
      </c>
      <c r="U14" s="61">
        <v>2</v>
      </c>
      <c r="V14" s="116" t="s">
        <v>65</v>
      </c>
      <c r="W14" s="109">
        <f t="shared" si="0"/>
        <v>2.33263</v>
      </c>
      <c r="X14" s="109">
        <v>18</v>
      </c>
    </row>
    <row r="15" spans="1:24" ht="22.5" customHeight="1">
      <c r="A15" s="61">
        <v>4</v>
      </c>
      <c r="B15" s="67" t="s">
        <v>66</v>
      </c>
      <c r="C15" s="110">
        <v>54.4</v>
      </c>
      <c r="D15" s="110">
        <v>285.69</v>
      </c>
      <c r="E15" s="54"/>
      <c r="F15" s="61">
        <v>3</v>
      </c>
      <c r="G15" s="116" t="s">
        <v>67</v>
      </c>
      <c r="H15" s="119">
        <v>70</v>
      </c>
      <c r="I15" s="119">
        <v>61614.93</v>
      </c>
      <c r="J15" s="106"/>
      <c r="K15" s="106"/>
      <c r="L15" s="120"/>
      <c r="M15" s="61"/>
      <c r="N15" s="67"/>
      <c r="O15" s="54"/>
      <c r="P15" s="55"/>
      <c r="Q15" s="107">
        <v>4</v>
      </c>
      <c r="R15" s="113" t="s">
        <v>66</v>
      </c>
      <c r="S15" s="54">
        <f aca="true" t="shared" si="1" ref="S15:T17">C15/1000</f>
        <v>0.0544</v>
      </c>
      <c r="T15" s="54">
        <f t="shared" si="1"/>
        <v>0.28569</v>
      </c>
      <c r="U15" s="61">
        <v>3</v>
      </c>
      <c r="V15" s="116" t="s">
        <v>67</v>
      </c>
      <c r="W15" s="109">
        <f t="shared" si="0"/>
        <v>0.07</v>
      </c>
      <c r="X15" s="109">
        <v>62</v>
      </c>
    </row>
    <row r="16" spans="1:24" s="127" customFormat="1" ht="28.5" customHeight="1">
      <c r="A16" s="121">
        <v>5</v>
      </c>
      <c r="B16" s="67" t="s">
        <v>68</v>
      </c>
      <c r="C16" s="110">
        <f>3793.05+22523.37+597-100*5-550*6-330*6-500*2-320-450*2-400-120*7-1000*6-100-250</f>
        <v>11323.419999999998</v>
      </c>
      <c r="D16" s="110">
        <v>24091.82</v>
      </c>
      <c r="E16" s="122"/>
      <c r="F16" s="123" t="s">
        <v>62</v>
      </c>
      <c r="G16" s="124" t="s">
        <v>69</v>
      </c>
      <c r="H16" s="125">
        <v>70</v>
      </c>
      <c r="I16" s="125">
        <v>40183.83</v>
      </c>
      <c r="J16" s="126"/>
      <c r="K16" s="126"/>
      <c r="M16" s="121"/>
      <c r="N16" s="117"/>
      <c r="O16" s="122"/>
      <c r="P16" s="128"/>
      <c r="Q16" s="129">
        <v>5</v>
      </c>
      <c r="R16" s="113" t="s">
        <v>68</v>
      </c>
      <c r="S16" s="54">
        <f t="shared" si="1"/>
        <v>11.323419999999999</v>
      </c>
      <c r="T16" s="54">
        <v>24</v>
      </c>
      <c r="U16" s="121" t="s">
        <v>62</v>
      </c>
      <c r="V16" s="124" t="s">
        <v>70</v>
      </c>
      <c r="W16" s="109">
        <f t="shared" si="0"/>
        <v>0.07</v>
      </c>
      <c r="X16" s="109">
        <v>40</v>
      </c>
    </row>
    <row r="17" spans="1:24" s="127" customFormat="1" ht="21.75" customHeight="1">
      <c r="A17" s="121"/>
      <c r="B17" s="85" t="s">
        <v>71</v>
      </c>
      <c r="C17" s="86">
        <f>C12+C13+C14+C15+C16</f>
        <v>54564.96</v>
      </c>
      <c r="D17" s="86">
        <f>D12+D13+D14+D15+D16</f>
        <v>69033.63</v>
      </c>
      <c r="E17" s="130"/>
      <c r="F17" s="121"/>
      <c r="G17" s="131" t="s">
        <v>72</v>
      </c>
      <c r="H17" s="132">
        <f>H12+H14+H15</f>
        <v>27659.63</v>
      </c>
      <c r="I17" s="132">
        <f>I12+I14+I15</f>
        <v>80155.05</v>
      </c>
      <c r="J17" s="126"/>
      <c r="K17" s="126"/>
      <c r="M17" s="121"/>
      <c r="N17" s="133"/>
      <c r="O17" s="122"/>
      <c r="P17" s="134"/>
      <c r="Q17" s="129"/>
      <c r="R17" s="135" t="s">
        <v>71</v>
      </c>
      <c r="S17" s="136">
        <f t="shared" si="1"/>
        <v>54.56496</v>
      </c>
      <c r="T17" s="136">
        <f>(T12+T13+T14+T15+T16)</f>
        <v>69.28569</v>
      </c>
      <c r="U17" s="121"/>
      <c r="V17" s="131" t="s">
        <v>72</v>
      </c>
      <c r="W17" s="137">
        <f t="shared" si="0"/>
        <v>27.65963</v>
      </c>
      <c r="X17" s="138">
        <f>X12+X14+X15</f>
        <v>80.38</v>
      </c>
    </row>
    <row r="18" spans="1:24" ht="29.25" customHeight="1">
      <c r="A18" s="61" t="s">
        <v>73</v>
      </c>
      <c r="B18" s="139" t="s">
        <v>74</v>
      </c>
      <c r="C18" s="110"/>
      <c r="D18" s="110">
        <v>11121.42</v>
      </c>
      <c r="E18" s="103"/>
      <c r="F18" s="61" t="s">
        <v>73</v>
      </c>
      <c r="G18" s="140" t="s">
        <v>75</v>
      </c>
      <c r="H18" s="141">
        <f>C17-H17</f>
        <v>26905.329999999998</v>
      </c>
      <c r="I18" s="141"/>
      <c r="J18" s="142"/>
      <c r="K18" s="142"/>
      <c r="M18" s="61"/>
      <c r="N18" s="67"/>
      <c r="O18" s="54"/>
      <c r="P18" s="55"/>
      <c r="Q18" s="107" t="s">
        <v>73</v>
      </c>
      <c r="R18" s="140" t="s">
        <v>74</v>
      </c>
      <c r="S18" s="54"/>
      <c r="T18" s="54">
        <v>11</v>
      </c>
      <c r="U18" s="61" t="s">
        <v>73</v>
      </c>
      <c r="V18" s="143" t="s">
        <v>75</v>
      </c>
      <c r="W18" s="144">
        <f>S17-W17</f>
        <v>26.90533</v>
      </c>
      <c r="X18" s="144"/>
    </row>
    <row r="19" spans="1:24" ht="28.5" customHeight="1">
      <c r="A19" s="61" t="s">
        <v>76</v>
      </c>
      <c r="B19" s="53" t="s">
        <v>77</v>
      </c>
      <c r="C19" s="110"/>
      <c r="D19" s="110"/>
      <c r="E19" s="145"/>
      <c r="F19" s="244" t="s">
        <v>76</v>
      </c>
      <c r="G19" s="246" t="s">
        <v>78</v>
      </c>
      <c r="H19" s="248"/>
      <c r="I19" s="248"/>
      <c r="J19" s="142"/>
      <c r="K19" s="142"/>
      <c r="M19" s="61"/>
      <c r="N19" s="67"/>
      <c r="O19" s="54"/>
      <c r="P19" s="146"/>
      <c r="Q19" s="107" t="s">
        <v>76</v>
      </c>
      <c r="R19" s="147" t="s">
        <v>77</v>
      </c>
      <c r="S19" s="54"/>
      <c r="T19" s="54"/>
      <c r="U19" s="244" t="s">
        <v>76</v>
      </c>
      <c r="V19" s="250" t="s">
        <v>78</v>
      </c>
      <c r="W19" s="148"/>
      <c r="X19" s="148"/>
    </row>
    <row r="20" spans="1:24" s="90" customFormat="1" ht="20.25" customHeight="1" thickBot="1">
      <c r="A20" s="149" t="s">
        <v>79</v>
      </c>
      <c r="B20" s="150" t="s">
        <v>80</v>
      </c>
      <c r="C20" s="151">
        <f>C18-C19</f>
        <v>0</v>
      </c>
      <c r="D20" s="151">
        <f>D18-D19</f>
        <v>11121.42</v>
      </c>
      <c r="E20" s="88"/>
      <c r="F20" s="245"/>
      <c r="G20" s="247"/>
      <c r="H20" s="249"/>
      <c r="I20" s="249"/>
      <c r="J20" s="142"/>
      <c r="K20" s="142"/>
      <c r="M20" s="84"/>
      <c r="N20" s="85"/>
      <c r="O20" s="91"/>
      <c r="P20" s="92"/>
      <c r="Q20" s="152" t="s">
        <v>79</v>
      </c>
      <c r="R20" s="153" t="s">
        <v>80</v>
      </c>
      <c r="S20" s="154">
        <f>S18-S19</f>
        <v>0</v>
      </c>
      <c r="T20" s="154">
        <f>T18-T19</f>
        <v>11</v>
      </c>
      <c r="U20" s="245"/>
      <c r="V20" s="251"/>
      <c r="W20" s="148"/>
      <c r="X20" s="148"/>
    </row>
    <row r="21" spans="1:24" s="90" customFormat="1" ht="23.25" customHeight="1" thickBot="1">
      <c r="A21" s="155"/>
      <c r="B21" s="156" t="s">
        <v>81</v>
      </c>
      <c r="C21" s="157">
        <f>C17+C20</f>
        <v>54564.96</v>
      </c>
      <c r="D21" s="157">
        <f>D17+D20</f>
        <v>80155.05</v>
      </c>
      <c r="E21" s="158"/>
      <c r="F21" s="155"/>
      <c r="G21" s="159" t="s">
        <v>82</v>
      </c>
      <c r="H21" s="160">
        <f>H17+H18</f>
        <v>54564.96</v>
      </c>
      <c r="I21" s="160">
        <f>I17+I18</f>
        <v>80155.05</v>
      </c>
      <c r="J21" s="89"/>
      <c r="K21" s="89"/>
      <c r="M21" s="149"/>
      <c r="N21" s="161"/>
      <c r="O21" s="154"/>
      <c r="P21" s="162"/>
      <c r="Q21" s="155"/>
      <c r="R21" s="156" t="s">
        <v>81</v>
      </c>
      <c r="S21" s="163">
        <f>S17+S20</f>
        <v>54.56496</v>
      </c>
      <c r="T21" s="163">
        <f>T17+T20</f>
        <v>80.28569</v>
      </c>
      <c r="U21" s="155"/>
      <c r="V21" s="164" t="s">
        <v>82</v>
      </c>
      <c r="W21" s="165">
        <f>W17+W18</f>
        <v>54.56496</v>
      </c>
      <c r="X21" s="165">
        <f>X17+X18</f>
        <v>80.38</v>
      </c>
    </row>
    <row r="22" spans="2:4" ht="13.5" customHeight="1">
      <c r="B22" s="168"/>
      <c r="C22" s="168"/>
      <c r="D22" s="168"/>
    </row>
    <row r="23" spans="2:24" ht="24.75" customHeight="1">
      <c r="B23" s="170" t="s">
        <v>34</v>
      </c>
      <c r="C23" s="171"/>
      <c r="D23" s="171"/>
      <c r="E23" s="172"/>
      <c r="F23" s="172"/>
      <c r="G23" s="173" t="s">
        <v>83</v>
      </c>
      <c r="H23" s="173"/>
      <c r="I23" s="173"/>
      <c r="J23" s="173"/>
      <c r="K23" s="173"/>
      <c r="R23" s="170" t="s">
        <v>34</v>
      </c>
      <c r="S23" s="171"/>
      <c r="T23" s="171"/>
      <c r="U23" s="172"/>
      <c r="V23" s="173" t="s">
        <v>83</v>
      </c>
      <c r="W23" s="173"/>
      <c r="X23" s="173"/>
    </row>
    <row r="24" spans="2:24" ht="24.75" customHeight="1">
      <c r="B24" s="172"/>
      <c r="C24" s="168" t="s">
        <v>84</v>
      </c>
      <c r="D24" s="168"/>
      <c r="H24" s="169" t="s">
        <v>85</v>
      </c>
      <c r="R24" s="172"/>
      <c r="S24" s="168" t="s">
        <v>84</v>
      </c>
      <c r="T24" s="168"/>
      <c r="U24" s="169"/>
      <c r="V24" s="169"/>
      <c r="W24" s="169" t="s">
        <v>86</v>
      </c>
      <c r="X24" s="169"/>
    </row>
  </sheetData>
  <mergeCells count="32">
    <mergeCell ref="A1:I1"/>
    <mergeCell ref="Q1:X1"/>
    <mergeCell ref="A2:I2"/>
    <mergeCell ref="M2:O2"/>
    <mergeCell ref="Q2:X2"/>
    <mergeCell ref="B3:I3"/>
    <mergeCell ref="N3:O3"/>
    <mergeCell ref="R3:X3"/>
    <mergeCell ref="A4:I4"/>
    <mergeCell ref="M4:O4"/>
    <mergeCell ref="Q4:X4"/>
    <mergeCell ref="A5:I5"/>
    <mergeCell ref="M5:O5"/>
    <mergeCell ref="Q5:X5"/>
    <mergeCell ref="O6:P6"/>
    <mergeCell ref="S6:T6"/>
    <mergeCell ref="R7:R8"/>
    <mergeCell ref="S7:T7"/>
    <mergeCell ref="A7:A8"/>
    <mergeCell ref="B7:B8"/>
    <mergeCell ref="C7:D7"/>
    <mergeCell ref="G7:G8"/>
    <mergeCell ref="V7:V8"/>
    <mergeCell ref="W7:X7"/>
    <mergeCell ref="F19:F20"/>
    <mergeCell ref="G19:G20"/>
    <mergeCell ref="H19:H20"/>
    <mergeCell ref="I19:I20"/>
    <mergeCell ref="U19:U20"/>
    <mergeCell ref="V19:V20"/>
    <mergeCell ref="H7:I7"/>
    <mergeCell ref="Q7:Q8"/>
  </mergeCells>
  <printOptions/>
  <pageMargins left="0.17" right="0.23" top="0.25" bottom="0.25" header="0.17" footer="0.17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43.8515625" style="239" customWidth="1"/>
    <col min="2" max="2" width="11.7109375" style="239" hidden="1" customWidth="1"/>
    <col min="3" max="3" width="10.8515625" style="239" hidden="1" customWidth="1"/>
    <col min="4" max="4" width="12.140625" style="239" hidden="1" customWidth="1"/>
    <col min="5" max="5" width="11.00390625" style="239" customWidth="1"/>
    <col min="6" max="6" width="11.8515625" style="239" customWidth="1"/>
    <col min="7" max="7" width="12.28125" style="239" customWidth="1"/>
    <col min="8" max="8" width="13.7109375" style="239" customWidth="1"/>
    <col min="9" max="9" width="12.00390625" style="239" customWidth="1"/>
    <col min="10" max="10" width="14.8515625" style="239" customWidth="1"/>
  </cols>
  <sheetData>
    <row r="1" spans="1:10" ht="12.75">
      <c r="A1" s="292" t="s">
        <v>41</v>
      </c>
      <c r="B1" s="289"/>
      <c r="C1" s="289"/>
      <c r="D1" s="289"/>
      <c r="E1" s="289"/>
      <c r="F1" s="289"/>
      <c r="G1" s="289"/>
      <c r="H1" s="175"/>
      <c r="I1" s="293" t="s">
        <v>87</v>
      </c>
      <c r="J1" s="293"/>
    </row>
    <row r="2" spans="1:10" ht="12.75">
      <c r="A2" s="292" t="s">
        <v>88</v>
      </c>
      <c r="B2" s="292"/>
      <c r="C2" s="292"/>
      <c r="D2" s="289"/>
      <c r="E2" s="289"/>
      <c r="F2" s="289"/>
      <c r="G2" s="289"/>
      <c r="H2" s="175"/>
      <c r="I2" s="293" t="s">
        <v>89</v>
      </c>
      <c r="J2" s="293"/>
    </row>
    <row r="3" spans="1:10" ht="12.75">
      <c r="A3" s="288" t="s">
        <v>90</v>
      </c>
      <c r="B3" s="288"/>
      <c r="C3" s="288"/>
      <c r="D3" s="289"/>
      <c r="E3" s="289"/>
      <c r="F3" s="289"/>
      <c r="G3" s="289"/>
      <c r="H3" s="175"/>
      <c r="I3" s="177"/>
      <c r="J3" s="177"/>
    </row>
    <row r="4" spans="1:10" ht="12.75">
      <c r="A4" s="288" t="s">
        <v>91</v>
      </c>
      <c r="B4" s="288"/>
      <c r="C4" s="288"/>
      <c r="D4" s="289"/>
      <c r="E4" s="289"/>
      <c r="F4" s="289"/>
      <c r="G4" s="289"/>
      <c r="H4" s="175"/>
      <c r="I4" s="175"/>
      <c r="J4" s="175"/>
    </row>
    <row r="5" spans="1:10" ht="13.5" thickBot="1">
      <c r="A5" s="176"/>
      <c r="B5" s="178"/>
      <c r="C5" s="290" t="s">
        <v>92</v>
      </c>
      <c r="D5" s="291"/>
      <c r="E5" s="179"/>
      <c r="F5" s="275"/>
      <c r="G5" s="276"/>
      <c r="H5" s="175"/>
      <c r="I5" s="275" t="s">
        <v>93</v>
      </c>
      <c r="J5" s="276"/>
    </row>
    <row r="6" spans="1:10" ht="13.5" thickBot="1">
      <c r="A6" s="277" t="s">
        <v>94</v>
      </c>
      <c r="B6" s="279" t="s">
        <v>95</v>
      </c>
      <c r="C6" s="280"/>
      <c r="D6" s="281"/>
      <c r="E6" s="282" t="s">
        <v>95</v>
      </c>
      <c r="F6" s="283"/>
      <c r="G6" s="284"/>
      <c r="H6" s="285" t="s">
        <v>96</v>
      </c>
      <c r="I6" s="286"/>
      <c r="J6" s="287"/>
    </row>
    <row r="7" spans="1:10" ht="26.25" thickBot="1">
      <c r="A7" s="278"/>
      <c r="B7" s="181" t="s">
        <v>97</v>
      </c>
      <c r="C7" s="183" t="s">
        <v>98</v>
      </c>
      <c r="D7" s="181" t="s">
        <v>99</v>
      </c>
      <c r="E7" s="184" t="s">
        <v>97</v>
      </c>
      <c r="F7" s="185" t="s">
        <v>98</v>
      </c>
      <c r="G7" s="186" t="s">
        <v>99</v>
      </c>
      <c r="H7" s="184" t="s">
        <v>97</v>
      </c>
      <c r="I7" s="185" t="s">
        <v>98</v>
      </c>
      <c r="J7" s="184" t="s">
        <v>99</v>
      </c>
    </row>
    <row r="8" spans="1:10" ht="13.5" thickBot="1">
      <c r="A8" s="180" t="s">
        <v>62</v>
      </c>
      <c r="B8" s="187">
        <v>1</v>
      </c>
      <c r="C8" s="187">
        <v>2</v>
      </c>
      <c r="D8" s="188">
        <v>3</v>
      </c>
      <c r="E8" s="189">
        <v>1</v>
      </c>
      <c r="F8" s="189">
        <v>2</v>
      </c>
      <c r="G8" s="190">
        <v>3</v>
      </c>
      <c r="H8" s="191">
        <v>4</v>
      </c>
      <c r="I8" s="191">
        <v>5</v>
      </c>
      <c r="J8" s="191">
        <v>6</v>
      </c>
    </row>
    <row r="9" spans="1:10" ht="27">
      <c r="A9" s="192" t="s">
        <v>100</v>
      </c>
      <c r="B9" s="193"/>
      <c r="C9" s="194"/>
      <c r="D9" s="195"/>
      <c r="E9" s="196"/>
      <c r="F9" s="196"/>
      <c r="G9" s="197"/>
      <c r="H9" s="198"/>
      <c r="I9" s="196"/>
      <c r="J9" s="199"/>
    </row>
    <row r="10" spans="1:10" ht="25.5">
      <c r="A10" s="200" t="s">
        <v>101</v>
      </c>
      <c r="B10" s="201"/>
      <c r="C10" s="202"/>
      <c r="D10" s="195">
        <f aca="true" t="shared" si="0" ref="D10:D32">B10-C10</f>
        <v>0</v>
      </c>
      <c r="E10" s="203">
        <f aca="true" t="shared" si="1" ref="E10:F16">ROUND(B10/1000,0)</f>
        <v>0</v>
      </c>
      <c r="F10" s="203">
        <f t="shared" si="1"/>
        <v>0</v>
      </c>
      <c r="G10" s="203">
        <f aca="true" t="shared" si="2" ref="G10:G16">E10-F10</f>
        <v>0</v>
      </c>
      <c r="H10" s="204">
        <v>0</v>
      </c>
      <c r="I10" s="205">
        <v>0</v>
      </c>
      <c r="J10" s="203">
        <f aca="true" t="shared" si="3" ref="J10:J32">H10-I10</f>
        <v>0</v>
      </c>
    </row>
    <row r="11" spans="1:10" ht="12.75">
      <c r="A11" s="200" t="s">
        <v>102</v>
      </c>
      <c r="B11" s="201"/>
      <c r="C11" s="202">
        <f>'[1]PP'!AR78</f>
        <v>0</v>
      </c>
      <c r="D11" s="195">
        <f t="shared" si="0"/>
        <v>0</v>
      </c>
      <c r="E11" s="203">
        <f t="shared" si="1"/>
        <v>0</v>
      </c>
      <c r="F11" s="203">
        <f t="shared" si="1"/>
        <v>0</v>
      </c>
      <c r="G11" s="203">
        <f t="shared" si="2"/>
        <v>0</v>
      </c>
      <c r="H11" s="204"/>
      <c r="I11" s="205"/>
      <c r="J11" s="203">
        <f t="shared" si="3"/>
        <v>0</v>
      </c>
    </row>
    <row r="12" spans="1:10" ht="25.5">
      <c r="A12" s="200" t="s">
        <v>103</v>
      </c>
      <c r="B12" s="201"/>
      <c r="C12" s="202"/>
      <c r="D12" s="195">
        <f t="shared" si="0"/>
        <v>0</v>
      </c>
      <c r="E12" s="203">
        <f t="shared" si="1"/>
        <v>0</v>
      </c>
      <c r="F12" s="203">
        <f t="shared" si="1"/>
        <v>0</v>
      </c>
      <c r="G12" s="203">
        <f t="shared" si="2"/>
        <v>0</v>
      </c>
      <c r="H12" s="204">
        <v>0</v>
      </c>
      <c r="I12" s="205">
        <v>0</v>
      </c>
      <c r="J12" s="203">
        <f t="shared" si="3"/>
        <v>0</v>
      </c>
    </row>
    <row r="13" spans="1:10" ht="12.75">
      <c r="A13" s="200" t="s">
        <v>104</v>
      </c>
      <c r="B13" s="201"/>
      <c r="C13" s="202">
        <f>'[1]PP'!BI78</f>
        <v>0</v>
      </c>
      <c r="D13" s="195">
        <f t="shared" si="0"/>
        <v>0</v>
      </c>
      <c r="E13" s="203">
        <f t="shared" si="1"/>
        <v>0</v>
      </c>
      <c r="F13" s="203">
        <f t="shared" si="1"/>
        <v>0</v>
      </c>
      <c r="G13" s="203">
        <f t="shared" si="2"/>
        <v>0</v>
      </c>
      <c r="H13" s="204"/>
      <c r="I13" s="205">
        <v>78</v>
      </c>
      <c r="J13" s="203">
        <f t="shared" si="3"/>
        <v>-78</v>
      </c>
    </row>
    <row r="14" spans="1:10" ht="25.5">
      <c r="A14" s="200" t="s">
        <v>105</v>
      </c>
      <c r="B14" s="201"/>
      <c r="C14" s="202"/>
      <c r="D14" s="195">
        <f t="shared" si="0"/>
        <v>0</v>
      </c>
      <c r="E14" s="203">
        <f t="shared" si="1"/>
        <v>0</v>
      </c>
      <c r="F14" s="203">
        <f t="shared" si="1"/>
        <v>0</v>
      </c>
      <c r="G14" s="203">
        <f t="shared" si="2"/>
        <v>0</v>
      </c>
      <c r="H14" s="204">
        <v>0</v>
      </c>
      <c r="I14" s="205">
        <v>0</v>
      </c>
      <c r="J14" s="203">
        <f t="shared" si="3"/>
        <v>0</v>
      </c>
    </row>
    <row r="15" spans="1:10" ht="12.75">
      <c r="A15" s="200" t="s">
        <v>106</v>
      </c>
      <c r="B15" s="201"/>
      <c r="C15" s="202"/>
      <c r="D15" s="195">
        <f t="shared" si="0"/>
        <v>0</v>
      </c>
      <c r="E15" s="203">
        <f t="shared" si="1"/>
        <v>0</v>
      </c>
      <c r="F15" s="203">
        <f t="shared" si="1"/>
        <v>0</v>
      </c>
      <c r="G15" s="203">
        <f t="shared" si="2"/>
        <v>0</v>
      </c>
      <c r="H15" s="204"/>
      <c r="I15" s="205"/>
      <c r="J15" s="203">
        <f t="shared" si="3"/>
        <v>0</v>
      </c>
    </row>
    <row r="16" spans="1:10" ht="42" customHeight="1">
      <c r="A16" s="206" t="s">
        <v>107</v>
      </c>
      <c r="B16" s="201">
        <f>SUM(B10:B15)</f>
        <v>0</v>
      </c>
      <c r="C16" s="201">
        <f>SUM(C10:C15)</f>
        <v>0</v>
      </c>
      <c r="D16" s="195">
        <f t="shared" si="0"/>
        <v>0</v>
      </c>
      <c r="E16" s="203">
        <f t="shared" si="1"/>
        <v>0</v>
      </c>
      <c r="F16" s="203">
        <f>ROUND(C16/1000,0)</f>
        <v>0</v>
      </c>
      <c r="G16" s="203">
        <f t="shared" si="2"/>
        <v>0</v>
      </c>
      <c r="H16" s="201">
        <f>SUM(H10:H15)</f>
        <v>0</v>
      </c>
      <c r="I16" s="201">
        <f>SUM(I10:I15)</f>
        <v>78</v>
      </c>
      <c r="J16" s="201">
        <f>SUM(J10:J15)</f>
        <v>-78</v>
      </c>
    </row>
    <row r="17" spans="1:10" ht="13.5" hidden="1">
      <c r="A17" s="207" t="s">
        <v>108</v>
      </c>
      <c r="B17" s="201"/>
      <c r="C17" s="202"/>
      <c r="D17" s="195">
        <f t="shared" si="0"/>
        <v>0</v>
      </c>
      <c r="E17" s="208"/>
      <c r="F17" s="208"/>
      <c r="G17" s="209"/>
      <c r="H17" s="210"/>
      <c r="I17" s="208"/>
      <c r="J17" s="203">
        <f t="shared" si="3"/>
        <v>0</v>
      </c>
    </row>
    <row r="18" spans="1:10" ht="12.75" hidden="1">
      <c r="A18" s="200" t="s">
        <v>109</v>
      </c>
      <c r="B18" s="201"/>
      <c r="C18" s="202"/>
      <c r="D18" s="195">
        <f t="shared" si="0"/>
        <v>0</v>
      </c>
      <c r="E18" s="208"/>
      <c r="F18" s="208"/>
      <c r="G18" s="209"/>
      <c r="H18" s="210"/>
      <c r="I18" s="208"/>
      <c r="J18" s="203">
        <f t="shared" si="3"/>
        <v>0</v>
      </c>
    </row>
    <row r="19" spans="1:10" ht="25.5" hidden="1">
      <c r="A19" s="200" t="s">
        <v>110</v>
      </c>
      <c r="B19" s="201"/>
      <c r="C19" s="202"/>
      <c r="D19" s="195">
        <f t="shared" si="0"/>
        <v>0</v>
      </c>
      <c r="E19" s="208"/>
      <c r="F19" s="208"/>
      <c r="G19" s="209"/>
      <c r="H19" s="210"/>
      <c r="I19" s="208"/>
      <c r="J19" s="203">
        <f t="shared" si="3"/>
        <v>0</v>
      </c>
    </row>
    <row r="20" spans="1:10" ht="25.5" hidden="1">
      <c r="A20" s="200" t="s">
        <v>111</v>
      </c>
      <c r="B20" s="201"/>
      <c r="C20" s="202"/>
      <c r="D20" s="195">
        <f t="shared" si="0"/>
        <v>0</v>
      </c>
      <c r="E20" s="208"/>
      <c r="F20" s="208"/>
      <c r="G20" s="209"/>
      <c r="H20" s="210"/>
      <c r="I20" s="208"/>
      <c r="J20" s="203">
        <f t="shared" si="3"/>
        <v>0</v>
      </c>
    </row>
    <row r="21" spans="1:10" ht="25.5" hidden="1">
      <c r="A21" s="200" t="s">
        <v>112</v>
      </c>
      <c r="B21" s="201"/>
      <c r="C21" s="202"/>
      <c r="D21" s="195">
        <f t="shared" si="0"/>
        <v>0</v>
      </c>
      <c r="E21" s="208"/>
      <c r="F21" s="208"/>
      <c r="G21" s="209"/>
      <c r="H21" s="210"/>
      <c r="I21" s="208"/>
      <c r="J21" s="203">
        <f t="shared" si="3"/>
        <v>0</v>
      </c>
    </row>
    <row r="22" spans="1:10" ht="25.5" hidden="1">
      <c r="A22" s="200" t="s">
        <v>113</v>
      </c>
      <c r="B22" s="201"/>
      <c r="C22" s="202"/>
      <c r="D22" s="195">
        <f t="shared" si="0"/>
        <v>0</v>
      </c>
      <c r="E22" s="203"/>
      <c r="F22" s="203"/>
      <c r="G22" s="209"/>
      <c r="H22" s="210"/>
      <c r="I22" s="208"/>
      <c r="J22" s="203">
        <f t="shared" si="3"/>
        <v>0</v>
      </c>
    </row>
    <row r="23" spans="1:10" ht="12.75" hidden="1">
      <c r="A23" s="200" t="s">
        <v>114</v>
      </c>
      <c r="B23" s="201"/>
      <c r="C23" s="202"/>
      <c r="D23" s="195">
        <f t="shared" si="0"/>
        <v>0</v>
      </c>
      <c r="E23" s="208"/>
      <c r="F23" s="208"/>
      <c r="G23" s="209"/>
      <c r="H23" s="210"/>
      <c r="I23" s="208"/>
      <c r="J23" s="203">
        <f t="shared" si="3"/>
        <v>0</v>
      </c>
    </row>
    <row r="24" spans="1:10" ht="27">
      <c r="A24" s="207" t="s">
        <v>115</v>
      </c>
      <c r="B24" s="201"/>
      <c r="C24" s="202"/>
      <c r="D24" s="195"/>
      <c r="E24" s="208"/>
      <c r="F24" s="208"/>
      <c r="G24" s="209"/>
      <c r="H24" s="210"/>
      <c r="I24" s="208"/>
      <c r="J24" s="203">
        <f t="shared" si="3"/>
        <v>0</v>
      </c>
    </row>
    <row r="25" spans="1:12" ht="12.75">
      <c r="A25" s="200" t="s">
        <v>116</v>
      </c>
      <c r="B25" s="201">
        <f>'[1]PP'!B10</f>
        <v>19416</v>
      </c>
      <c r="C25" s="202">
        <f>'[1]PP'!C10</f>
        <v>21844.850000000002</v>
      </c>
      <c r="D25" s="195">
        <f t="shared" si="0"/>
        <v>-2428.850000000002</v>
      </c>
      <c r="E25" s="203">
        <f>ROUND(B25/1000,0)+1</f>
        <v>20</v>
      </c>
      <c r="F25" s="203">
        <f>ROUND(C25/1000,0)</f>
        <v>22</v>
      </c>
      <c r="G25" s="211">
        <f aca="true" t="shared" si="4" ref="G25:G30">E25-F25</f>
        <v>-2</v>
      </c>
      <c r="H25" s="212">
        <v>6</v>
      </c>
      <c r="I25" s="213">
        <v>10</v>
      </c>
      <c r="J25" s="211">
        <f t="shared" si="3"/>
        <v>-4</v>
      </c>
      <c r="L25" s="11"/>
    </row>
    <row r="26" spans="1:10" ht="12.75">
      <c r="A26" s="200" t="s">
        <v>117</v>
      </c>
      <c r="B26" s="201">
        <f>'[1]PP'!B35</f>
        <v>0</v>
      </c>
      <c r="C26" s="202"/>
      <c r="D26" s="195">
        <f t="shared" si="0"/>
        <v>0</v>
      </c>
      <c r="E26" s="203">
        <f aca="true" t="shared" si="5" ref="E26:F32">ROUND(B26/1000,0)</f>
        <v>0</v>
      </c>
      <c r="F26" s="203">
        <f t="shared" si="5"/>
        <v>0</v>
      </c>
      <c r="G26" s="211">
        <f t="shared" si="4"/>
        <v>0</v>
      </c>
      <c r="H26" s="212"/>
      <c r="I26" s="213"/>
      <c r="J26" s="211">
        <f t="shared" si="3"/>
        <v>0</v>
      </c>
    </row>
    <row r="27" spans="1:10" ht="12.75">
      <c r="A27" s="200" t="s">
        <v>118</v>
      </c>
      <c r="B27" s="201">
        <f>'[1]PP'!B12</f>
        <v>0</v>
      </c>
      <c r="C27" s="202">
        <f>'[1]PP'!C12-C13</f>
        <v>17423.21</v>
      </c>
      <c r="D27" s="195">
        <f t="shared" si="0"/>
        <v>-17423.21</v>
      </c>
      <c r="E27" s="203">
        <f t="shared" si="5"/>
        <v>0</v>
      </c>
      <c r="F27" s="203">
        <f t="shared" si="5"/>
        <v>17</v>
      </c>
      <c r="G27" s="211">
        <f t="shared" si="4"/>
        <v>-17</v>
      </c>
      <c r="H27" s="212">
        <v>0</v>
      </c>
      <c r="I27" s="213">
        <v>12</v>
      </c>
      <c r="J27" s="211">
        <f t="shared" si="3"/>
        <v>-12</v>
      </c>
    </row>
    <row r="28" spans="1:10" ht="25.5">
      <c r="A28" s="200" t="s">
        <v>119</v>
      </c>
      <c r="B28" s="201">
        <f>'[1]PP'!B13</f>
        <v>2332.63</v>
      </c>
      <c r="C28" s="202">
        <f>'[1]PP'!C13</f>
        <v>54.4</v>
      </c>
      <c r="D28" s="195">
        <f t="shared" si="0"/>
        <v>2278.23</v>
      </c>
      <c r="E28" s="203">
        <f t="shared" si="5"/>
        <v>2</v>
      </c>
      <c r="F28" s="203">
        <f t="shared" si="5"/>
        <v>0</v>
      </c>
      <c r="G28" s="211">
        <f t="shared" si="4"/>
        <v>2</v>
      </c>
      <c r="H28" s="212"/>
      <c r="I28" s="213"/>
      <c r="J28" s="211">
        <f t="shared" si="3"/>
        <v>0</v>
      </c>
    </row>
    <row r="29" spans="1:10" ht="25.5">
      <c r="A29" s="200" t="s">
        <v>113</v>
      </c>
      <c r="B29" s="201"/>
      <c r="C29" s="202"/>
      <c r="D29" s="195">
        <f t="shared" si="0"/>
        <v>0</v>
      </c>
      <c r="E29" s="203">
        <f t="shared" si="5"/>
        <v>0</v>
      </c>
      <c r="F29" s="203">
        <f t="shared" si="5"/>
        <v>0</v>
      </c>
      <c r="G29" s="211">
        <f t="shared" si="4"/>
        <v>0</v>
      </c>
      <c r="H29" s="212"/>
      <c r="I29" s="213"/>
      <c r="J29" s="211">
        <f t="shared" si="3"/>
        <v>0</v>
      </c>
    </row>
    <row r="30" spans="1:10" ht="12.75">
      <c r="A30" s="200" t="s">
        <v>120</v>
      </c>
      <c r="B30" s="201">
        <f>'[1]PP'!B17</f>
        <v>2330</v>
      </c>
      <c r="C30" s="202">
        <f>'[1]PP'!C17</f>
        <v>0</v>
      </c>
      <c r="D30" s="195">
        <f t="shared" si="0"/>
        <v>2330</v>
      </c>
      <c r="E30" s="203">
        <f>ROUND(B30/1000,0)</f>
        <v>2</v>
      </c>
      <c r="F30" s="203">
        <f t="shared" si="5"/>
        <v>0</v>
      </c>
      <c r="G30" s="211">
        <f t="shared" si="4"/>
        <v>2</v>
      </c>
      <c r="H30" s="212">
        <v>2</v>
      </c>
      <c r="I30" s="213">
        <v>1</v>
      </c>
      <c r="J30" s="211">
        <f t="shared" si="3"/>
        <v>1</v>
      </c>
    </row>
    <row r="31" spans="1:10" ht="25.5">
      <c r="A31" s="206" t="s">
        <v>121</v>
      </c>
      <c r="B31" s="201">
        <f>SUM(B25:B30)</f>
        <v>24078.63</v>
      </c>
      <c r="C31" s="201">
        <f>SUM(C25:C30)</f>
        <v>39322.46</v>
      </c>
      <c r="D31" s="195">
        <f>B31-C31</f>
        <v>-15243.829999999998</v>
      </c>
      <c r="E31" s="203">
        <f t="shared" si="5"/>
        <v>24</v>
      </c>
      <c r="F31" s="203">
        <f t="shared" si="5"/>
        <v>39</v>
      </c>
      <c r="G31" s="211">
        <f>(E31-F31)</f>
        <v>-15</v>
      </c>
      <c r="H31" s="212">
        <f>SUM(H25:H30)</f>
        <v>8</v>
      </c>
      <c r="I31" s="212">
        <f>SUM(I25:I30)</f>
        <v>23</v>
      </c>
      <c r="J31" s="211">
        <f t="shared" si="3"/>
        <v>-15</v>
      </c>
    </row>
    <row r="32" spans="1:10" ht="27">
      <c r="A32" s="207" t="s">
        <v>122</v>
      </c>
      <c r="B32" s="215">
        <f>B16+B31</f>
        <v>24078.63</v>
      </c>
      <c r="C32" s="202">
        <f>C16+C31</f>
        <v>39322.46</v>
      </c>
      <c r="D32" s="195">
        <f t="shared" si="0"/>
        <v>-15243.829999999998</v>
      </c>
      <c r="E32" s="203">
        <f t="shared" si="5"/>
        <v>24</v>
      </c>
      <c r="F32" s="203">
        <f t="shared" si="5"/>
        <v>39</v>
      </c>
      <c r="G32" s="211">
        <f>E32-F32</f>
        <v>-15</v>
      </c>
      <c r="H32" s="216">
        <f>H16+H31</f>
        <v>8</v>
      </c>
      <c r="I32" s="216">
        <f>I16+I31</f>
        <v>101</v>
      </c>
      <c r="J32" s="211">
        <f t="shared" si="3"/>
        <v>-93</v>
      </c>
    </row>
    <row r="33" spans="1:10" ht="13.5">
      <c r="A33" s="207" t="s">
        <v>123</v>
      </c>
      <c r="B33" s="201"/>
      <c r="C33" s="202"/>
      <c r="D33" s="202">
        <f>'[1]PP'!D37</f>
        <v>39032.36</v>
      </c>
      <c r="E33" s="205"/>
      <c r="F33" s="205"/>
      <c r="G33" s="211">
        <f>ROUND(D33/1000,0)</f>
        <v>39</v>
      </c>
      <c r="H33" s="211"/>
      <c r="I33" s="213"/>
      <c r="J33" s="217">
        <v>132</v>
      </c>
    </row>
    <row r="34" spans="1:10" ht="17.25" customHeight="1" thickBot="1">
      <c r="A34" s="218" t="s">
        <v>124</v>
      </c>
      <c r="B34" s="219"/>
      <c r="C34" s="220"/>
      <c r="D34" s="221">
        <f>D33+D32</f>
        <v>23788.530000000002</v>
      </c>
      <c r="E34" s="222"/>
      <c r="F34" s="222"/>
      <c r="G34" s="223">
        <f>ROUND(D34/1000,0)</f>
        <v>24</v>
      </c>
      <c r="H34" s="223"/>
      <c r="I34" s="224"/>
      <c r="J34" s="225">
        <f>J33+J32</f>
        <v>39</v>
      </c>
    </row>
    <row r="35" spans="1:10" ht="12.75">
      <c r="A35" s="175"/>
      <c r="B35" s="226"/>
      <c r="C35" s="226"/>
      <c r="D35" s="227"/>
      <c r="E35" s="228"/>
      <c r="F35" s="229"/>
      <c r="G35" s="230"/>
      <c r="H35" s="229"/>
      <c r="I35" s="229"/>
      <c r="J35" s="175"/>
    </row>
    <row r="36" spans="1:10" ht="12.75">
      <c r="A36" s="231"/>
      <c r="B36" s="272"/>
      <c r="C36" s="272"/>
      <c r="D36" s="273">
        <f>D34-D35</f>
        <v>23788.530000000002</v>
      </c>
      <c r="E36" s="273"/>
      <c r="F36" s="273"/>
      <c r="G36" s="273"/>
      <c r="H36" s="273"/>
      <c r="I36" s="273"/>
      <c r="J36" s="175"/>
    </row>
    <row r="37" spans="1:10" ht="12.75">
      <c r="A37" s="232" t="s">
        <v>125</v>
      </c>
      <c r="B37" s="226"/>
      <c r="C37" s="226"/>
      <c r="D37" s="226"/>
      <c r="E37" s="272" t="s">
        <v>126</v>
      </c>
      <c r="F37" s="272"/>
      <c r="G37" s="233"/>
      <c r="H37" s="234"/>
      <c r="I37" s="234"/>
      <c r="J37" s="234"/>
    </row>
    <row r="38" spans="1:10" ht="12.75">
      <c r="A38" s="235" t="s">
        <v>127</v>
      </c>
      <c r="B38" s="226"/>
      <c r="C38" s="226"/>
      <c r="D38" s="226"/>
      <c r="E38" s="274" t="s">
        <v>128</v>
      </c>
      <c r="F38" s="274"/>
      <c r="G38" s="274"/>
      <c r="H38" s="236"/>
      <c r="I38" s="236"/>
      <c r="J38" s="237"/>
    </row>
    <row r="39" spans="1:10" ht="12.75">
      <c r="A39" s="175"/>
      <c r="B39" s="226"/>
      <c r="C39" s="226"/>
      <c r="D39" s="226"/>
      <c r="E39" s="175"/>
      <c r="F39" s="175"/>
      <c r="G39" s="238"/>
      <c r="H39" s="175"/>
      <c r="I39" s="175"/>
      <c r="J39" s="226"/>
    </row>
  </sheetData>
  <mergeCells count="17">
    <mergeCell ref="A1:G1"/>
    <mergeCell ref="I1:J1"/>
    <mergeCell ref="A2:G2"/>
    <mergeCell ref="I2:J2"/>
    <mergeCell ref="A3:G3"/>
    <mergeCell ref="A4:G4"/>
    <mergeCell ref="C5:D5"/>
    <mergeCell ref="F5:G5"/>
    <mergeCell ref="I5:J5"/>
    <mergeCell ref="A6:A7"/>
    <mergeCell ref="B6:D6"/>
    <mergeCell ref="E6:G6"/>
    <mergeCell ref="H6:J6"/>
    <mergeCell ref="B36:C36"/>
    <mergeCell ref="D36:I36"/>
    <mergeCell ref="E37:F37"/>
    <mergeCell ref="E38:G38"/>
  </mergeCells>
  <printOptions/>
  <pageMargins left="0.5" right="0.51" top="0.23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Stomana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M.Dimitrov</dc:creator>
  <cp:keywords/>
  <dc:description/>
  <cp:lastModifiedBy>M.Dimitrov</cp:lastModifiedBy>
  <cp:lastPrinted>2008-07-26T08:15:58Z</cp:lastPrinted>
  <dcterms:created xsi:type="dcterms:W3CDTF">2008-07-19T12:19:06Z</dcterms:created>
  <dcterms:modified xsi:type="dcterms:W3CDTF">2008-07-26T08:16:06Z</dcterms:modified>
  <cp:category/>
  <cp:version/>
  <cp:contentType/>
  <cp:contentStatus/>
</cp:coreProperties>
</file>